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Dokumentace\Z Wamp In\Zakázky 23\14 23 Úprava projektu Horymírova\PDF\"/>
    </mc:Choice>
  </mc:AlternateContent>
  <xr:revisionPtr revIDLastSave="0" documentId="13_ncr:1_{4DBEE4DF-373E-4621-B677-151A78CF5F72}" xr6:coauthVersionLast="47" xr6:coauthVersionMax="47" xr10:uidLastSave="{00000000-0000-0000-0000-000000000000}"/>
  <bookViews>
    <workbookView xWindow="1650" yWindow="600" windowWidth="24510" windowHeight="16140" xr2:uid="{00000000-000D-0000-FFFF-FFFF00000000}"/>
  </bookViews>
  <sheets>
    <sheet name="Rekapitulace stavby" sheetId="1" r:id="rId1"/>
    <sheet name="SO.00 - Bourací práce a p..." sheetId="2" r:id="rId2"/>
    <sheet name="SO.01 - Konstrukce pódia" sheetId="3" r:id="rId3"/>
    <sheet name="SO.02 a 03 - Konstrukce p..." sheetId="4" r:id="rId4"/>
    <sheet name="SO.04 - Konstrukce dělící..." sheetId="5" r:id="rId5"/>
    <sheet name="SO.05 - Kaskáda truhlíků" sheetId="6" r:id="rId6"/>
    <sheet name="SO.06 - Konstrukce schodiště" sheetId="7" r:id="rId7"/>
    <sheet name="SO.07 - Zpevněné plochy" sheetId="8" r:id="rId8"/>
    <sheet name="SO.08 - Zeleň a zatravnění" sheetId="9" r:id="rId9"/>
    <sheet name="VRN - Vedlejší rozpočtové..." sheetId="10" r:id="rId10"/>
  </sheets>
  <definedNames>
    <definedName name="_xlnm.Print_Titles" localSheetId="0">'Rekapitulace stavby'!$85:$85</definedName>
    <definedName name="_xlnm.Print_Titles" localSheetId="1">'SO.00 - Bourací práce a p...'!$112:$112</definedName>
    <definedName name="_xlnm.Print_Titles" localSheetId="2">'SO.01 - Konstrukce pódia'!$113:$113</definedName>
    <definedName name="_xlnm.Print_Titles" localSheetId="3">'SO.02 a 03 - Konstrukce p...'!$122:$122</definedName>
    <definedName name="_xlnm.Print_Titles" localSheetId="4">'SO.04 - Konstrukce dělící...'!$115:$115</definedName>
    <definedName name="_xlnm.Print_Titles" localSheetId="5">'SO.05 - Kaskáda truhlíků'!$111:$111</definedName>
    <definedName name="_xlnm.Print_Titles" localSheetId="6">'SO.06 - Konstrukce schodiště'!$118:$118</definedName>
    <definedName name="_xlnm.Print_Titles" localSheetId="7">'SO.07 - Zpevněné plochy'!$121:$121</definedName>
    <definedName name="_xlnm.Print_Titles" localSheetId="8">'SO.08 - Zeleň a zatravnění'!$111:$111</definedName>
    <definedName name="_xlnm.Print_Titles" localSheetId="9">'VRN - Vedlejší rozpočtové...'!$114:$114</definedName>
    <definedName name="_xlnm.Print_Area" localSheetId="0">'Rekapitulace stavby'!$C$4:$AP$70,'Rekapitulace stavby'!$C$76:$AP$100</definedName>
    <definedName name="_xlnm.Print_Area" localSheetId="1">'SO.00 - Bourací práce a p...'!$C$4:$Q$70,'SO.00 - Bourací práce a p...'!$C$76:$Q$96,'SO.00 - Bourací práce a p...'!$C$102:$Q$191</definedName>
    <definedName name="_xlnm.Print_Area" localSheetId="2">'SO.01 - Konstrukce pódia'!$C$4:$Q$70,'SO.01 - Konstrukce pódia'!$C$76:$Q$97,'SO.01 - Konstrukce pódia'!$C$103:$Q$155</definedName>
    <definedName name="_xlnm.Print_Area" localSheetId="3">'SO.02 a 03 - Konstrukce p...'!$C$4:$Q$70,'SO.02 a 03 - Konstrukce p...'!$C$76:$Q$106,'SO.02 a 03 - Konstrukce p...'!$C$112:$Q$278</definedName>
    <definedName name="_xlnm.Print_Area" localSheetId="4">'SO.04 - Konstrukce dělící...'!$C$4:$Q$70,'SO.04 - Konstrukce dělící...'!$C$76:$Q$99,'SO.04 - Konstrukce dělící...'!$C$105:$Q$156</definedName>
    <definedName name="_xlnm.Print_Area" localSheetId="5">'SO.05 - Kaskáda truhlíků'!$C$4:$Q$70,'SO.05 - Kaskáda truhlíků'!$C$76:$Q$95,'SO.05 - Kaskáda truhlíků'!$C$101:$Q$118</definedName>
    <definedName name="_xlnm.Print_Area" localSheetId="6">'SO.06 - Konstrukce schodiště'!$C$4:$Q$70,'SO.06 - Konstrukce schodiště'!$C$76:$Q$102,'SO.06 - Konstrukce schodiště'!$C$108:$Q$181</definedName>
    <definedName name="_xlnm.Print_Area" localSheetId="7">'SO.07 - Zpevněné plochy'!$C$4:$Q$70,'SO.07 - Zpevněné plochy'!$C$76:$Q$105,'SO.07 - Zpevněné plochy'!$C$111:$Q$236</definedName>
    <definedName name="_xlnm.Print_Area" localSheetId="8">'SO.08 - Zeleň a zatravnění'!$C$4:$Q$70,'SO.08 - Zeleň a zatravnění'!$C$76:$Q$95,'SO.08 - Zeleň a zatravnění'!$C$101:$Q$142</definedName>
    <definedName name="_xlnm.Print_Area" localSheetId="9">'VRN - Vedlejší rozpočtové...'!$C$4:$Q$70,'VRN - Vedlejší rozpočtové...'!$C$76:$Q$98,'VRN - Vedlejší rozpočtové...'!$C$104:$Q$130</definedName>
  </definedNames>
  <calcPr calcId="181029"/>
</workbook>
</file>

<file path=xl/calcChain.xml><?xml version="1.0" encoding="utf-8"?>
<calcChain xmlns="http://schemas.openxmlformats.org/spreadsheetml/2006/main">
  <c r="K132" i="5" l="1"/>
  <c r="K129" i="5"/>
  <c r="K119" i="5"/>
  <c r="K122" i="5"/>
  <c r="AY96" i="1"/>
  <c r="AX96" i="1"/>
  <c r="BI130" i="10"/>
  <c r="BH130" i="10"/>
  <c r="BG130" i="10"/>
  <c r="BF130" i="10"/>
  <c r="AA130" i="10"/>
  <c r="AA129" i="10"/>
  <c r="Y130" i="10"/>
  <c r="Y129" i="10" s="1"/>
  <c r="W130" i="10"/>
  <c r="W129" i="10" s="1"/>
  <c r="BK130" i="10"/>
  <c r="BK129" i="10" s="1"/>
  <c r="N129" i="10" s="1"/>
  <c r="N94" i="10" s="1"/>
  <c r="N130" i="10"/>
  <c r="BE130" i="10" s="1"/>
  <c r="BI128" i="10"/>
  <c r="BH128" i="10"/>
  <c r="BG128" i="10"/>
  <c r="BF128" i="10"/>
  <c r="AA128" i="10"/>
  <c r="AA127" i="10" s="1"/>
  <c r="Y128" i="10"/>
  <c r="Y127" i="10"/>
  <c r="W128" i="10"/>
  <c r="W127" i="10" s="1"/>
  <c r="BK128" i="10"/>
  <c r="BK127" i="10" s="1"/>
  <c r="N127" i="10" s="1"/>
  <c r="N93" i="10" s="1"/>
  <c r="N128" i="10"/>
  <c r="BE128" i="10"/>
  <c r="BI126" i="10"/>
  <c r="BH126" i="10"/>
  <c r="BG126" i="10"/>
  <c r="BF126" i="10"/>
  <c r="AA126" i="10"/>
  <c r="Y126" i="10"/>
  <c r="W126" i="10"/>
  <c r="BK126" i="10"/>
  <c r="N126" i="10"/>
  <c r="BE126" i="10"/>
  <c r="BI125" i="10"/>
  <c r="BH125" i="10"/>
  <c r="BG125" i="10"/>
  <c r="BF125" i="10"/>
  <c r="AA125" i="10"/>
  <c r="Y125" i="10"/>
  <c r="W125" i="10"/>
  <c r="BK125" i="10"/>
  <c r="N125" i="10"/>
  <c r="BE125" i="10"/>
  <c r="BI124" i="10"/>
  <c r="BH124" i="10"/>
  <c r="BG124" i="10"/>
  <c r="BF124" i="10"/>
  <c r="AA124" i="10"/>
  <c r="AA123" i="10" s="1"/>
  <c r="Y124" i="10"/>
  <c r="Y123" i="10"/>
  <c r="W124" i="10"/>
  <c r="W123" i="10"/>
  <c r="BK124" i="10"/>
  <c r="BK123" i="10" s="1"/>
  <c r="N123" i="10" s="1"/>
  <c r="N92" i="10" s="1"/>
  <c r="N124" i="10"/>
  <c r="BE124" i="10" s="1"/>
  <c r="BI122" i="10"/>
  <c r="BH122" i="10"/>
  <c r="BG122" i="10"/>
  <c r="BF122" i="10"/>
  <c r="AA122" i="10"/>
  <c r="AA121" i="10"/>
  <c r="Y122" i="10"/>
  <c r="Y121" i="10"/>
  <c r="W122" i="10"/>
  <c r="W121" i="10"/>
  <c r="BK122" i="10"/>
  <c r="BK121" i="10" s="1"/>
  <c r="N121" i="10" s="1"/>
  <c r="N91" i="10" s="1"/>
  <c r="N122" i="10"/>
  <c r="BE122" i="10" s="1"/>
  <c r="BI120" i="10"/>
  <c r="BH120" i="10"/>
  <c r="BG120" i="10"/>
  <c r="BF120" i="10"/>
  <c r="AA120" i="10"/>
  <c r="Y120" i="10"/>
  <c r="Y117" i="10" s="1"/>
  <c r="W120" i="10"/>
  <c r="BK120" i="10"/>
  <c r="N120" i="10"/>
  <c r="BE120" i="10" s="1"/>
  <c r="BI119" i="10"/>
  <c r="BH119" i="10"/>
  <c r="BG119" i="10"/>
  <c r="BF119" i="10"/>
  <c r="AA119" i="10"/>
  <c r="Y119" i="10"/>
  <c r="W119" i="10"/>
  <c r="BK119" i="10"/>
  <c r="N119" i="10"/>
  <c r="BE119" i="10" s="1"/>
  <c r="BI118" i="10"/>
  <c r="H36" i="10" s="1"/>
  <c r="BD96" i="1" s="1"/>
  <c r="BH118" i="10"/>
  <c r="BG118" i="10"/>
  <c r="BF118" i="10"/>
  <c r="H33" i="10" s="1"/>
  <c r="BA96" i="1" s="1"/>
  <c r="M33" i="10"/>
  <c r="AW96" i="1" s="1"/>
  <c r="AA118" i="10"/>
  <c r="AA117" i="10"/>
  <c r="AA116" i="10" s="1"/>
  <c r="AA115" i="10" s="1"/>
  <c r="Y118" i="10"/>
  <c r="W118" i="10"/>
  <c r="W117" i="10" s="1"/>
  <c r="BK118" i="10"/>
  <c r="BK117" i="10" s="1"/>
  <c r="N118" i="10"/>
  <c r="BE118" i="10"/>
  <c r="M112" i="10"/>
  <c r="M111" i="10"/>
  <c r="F111" i="10"/>
  <c r="F109" i="10"/>
  <c r="F107" i="10"/>
  <c r="M28" i="10"/>
  <c r="AS96" i="1" s="1"/>
  <c r="M84" i="10"/>
  <c r="M83" i="10"/>
  <c r="F83" i="10"/>
  <c r="F81" i="10"/>
  <c r="F79" i="10"/>
  <c r="O15" i="10"/>
  <c r="E15" i="10"/>
  <c r="F112" i="10" s="1"/>
  <c r="O14" i="10"/>
  <c r="O9" i="10"/>
  <c r="M109" i="10" s="1"/>
  <c r="F6" i="10"/>
  <c r="F106" i="10"/>
  <c r="F78" i="10"/>
  <c r="AY95" i="1"/>
  <c r="AX95" i="1"/>
  <c r="BI142" i="9"/>
  <c r="BH142" i="9"/>
  <c r="BG142" i="9"/>
  <c r="BF142" i="9"/>
  <c r="AA142" i="9"/>
  <c r="AA141" i="9" s="1"/>
  <c r="Y142" i="9"/>
  <c r="Y141" i="9" s="1"/>
  <c r="W142" i="9"/>
  <c r="W141" i="9"/>
  <c r="BK142" i="9"/>
  <c r="BK141" i="9" s="1"/>
  <c r="N141" i="9" s="1"/>
  <c r="N91" i="9" s="1"/>
  <c r="N142" i="9"/>
  <c r="BE142" i="9"/>
  <c r="BI139" i="9"/>
  <c r="BH139" i="9"/>
  <c r="BG139" i="9"/>
  <c r="BF139" i="9"/>
  <c r="AA139" i="9"/>
  <c r="Y139" i="9"/>
  <c r="W139" i="9"/>
  <c r="BK139" i="9"/>
  <c r="N139" i="9"/>
  <c r="BE139" i="9" s="1"/>
  <c r="BI137" i="9"/>
  <c r="BH137" i="9"/>
  <c r="BG137" i="9"/>
  <c r="BF137" i="9"/>
  <c r="AA137" i="9"/>
  <c r="Y137" i="9"/>
  <c r="W137" i="9"/>
  <c r="BK137" i="9"/>
  <c r="N137" i="9"/>
  <c r="BE137" i="9"/>
  <c r="BI136" i="9"/>
  <c r="BH136" i="9"/>
  <c r="BG136" i="9"/>
  <c r="BF136" i="9"/>
  <c r="AA136" i="9"/>
  <c r="Y136" i="9"/>
  <c r="W136" i="9"/>
  <c r="BK136" i="9"/>
  <c r="N136" i="9"/>
  <c r="BE136" i="9" s="1"/>
  <c r="BI135" i="9"/>
  <c r="BH135" i="9"/>
  <c r="BG135" i="9"/>
  <c r="BF135" i="9"/>
  <c r="AA135" i="9"/>
  <c r="Y135" i="9"/>
  <c r="W135" i="9"/>
  <c r="BK135" i="9"/>
  <c r="N135" i="9"/>
  <c r="BE135" i="9" s="1"/>
  <c r="BI134" i="9"/>
  <c r="BH134" i="9"/>
  <c r="BG134" i="9"/>
  <c r="BF134" i="9"/>
  <c r="AA134" i="9"/>
  <c r="Y134" i="9"/>
  <c r="W134" i="9"/>
  <c r="BK134" i="9"/>
  <c r="N134" i="9"/>
  <c r="BE134" i="9" s="1"/>
  <c r="BI132" i="9"/>
  <c r="BH132" i="9"/>
  <c r="BG132" i="9"/>
  <c r="BF132" i="9"/>
  <c r="AA132" i="9"/>
  <c r="Y132" i="9"/>
  <c r="W132" i="9"/>
  <c r="BK132" i="9"/>
  <c r="N132" i="9"/>
  <c r="BE132" i="9" s="1"/>
  <c r="BI131" i="9"/>
  <c r="BH131" i="9"/>
  <c r="BG131" i="9"/>
  <c r="BF131" i="9"/>
  <c r="AA131" i="9"/>
  <c r="Y131" i="9"/>
  <c r="W131" i="9"/>
  <c r="BK131" i="9"/>
  <c r="N131" i="9"/>
  <c r="BE131" i="9" s="1"/>
  <c r="BI130" i="9"/>
  <c r="BH130" i="9"/>
  <c r="BG130" i="9"/>
  <c r="BF130" i="9"/>
  <c r="AA130" i="9"/>
  <c r="Y130" i="9"/>
  <c r="W130" i="9"/>
  <c r="BK130" i="9"/>
  <c r="N130" i="9"/>
  <c r="BE130" i="9"/>
  <c r="BI129" i="9"/>
  <c r="BH129" i="9"/>
  <c r="BG129" i="9"/>
  <c r="BF129" i="9"/>
  <c r="AA129" i="9"/>
  <c r="Y129" i="9"/>
  <c r="W129" i="9"/>
  <c r="BK129" i="9"/>
  <c r="N129" i="9"/>
  <c r="BE129" i="9" s="1"/>
  <c r="BI127" i="9"/>
  <c r="BH127" i="9"/>
  <c r="BG127" i="9"/>
  <c r="BF127" i="9"/>
  <c r="AA127" i="9"/>
  <c r="Y127" i="9"/>
  <c r="W127" i="9"/>
  <c r="BK127" i="9"/>
  <c r="N127" i="9"/>
  <c r="BE127" i="9" s="1"/>
  <c r="BI126" i="9"/>
  <c r="BH126" i="9"/>
  <c r="H35" i="9" s="1"/>
  <c r="BC95" i="1" s="1"/>
  <c r="BG126" i="9"/>
  <c r="BF126" i="9"/>
  <c r="AA126" i="9"/>
  <c r="Y126" i="9"/>
  <c r="W126" i="9"/>
  <c r="BK126" i="9"/>
  <c r="N126" i="9"/>
  <c r="BE126" i="9" s="1"/>
  <c r="BI125" i="9"/>
  <c r="BH125" i="9"/>
  <c r="BG125" i="9"/>
  <c r="BF125" i="9"/>
  <c r="AA125" i="9"/>
  <c r="Y125" i="9"/>
  <c r="W125" i="9"/>
  <c r="BK125" i="9"/>
  <c r="N125" i="9"/>
  <c r="BE125" i="9" s="1"/>
  <c r="BI124" i="9"/>
  <c r="BH124" i="9"/>
  <c r="BG124" i="9"/>
  <c r="BF124" i="9"/>
  <c r="AA124" i="9"/>
  <c r="Y124" i="9"/>
  <c r="W124" i="9"/>
  <c r="BK124" i="9"/>
  <c r="N124" i="9"/>
  <c r="BE124" i="9" s="1"/>
  <c r="BI123" i="9"/>
  <c r="BH123" i="9"/>
  <c r="BG123" i="9"/>
  <c r="BF123" i="9"/>
  <c r="AA123" i="9"/>
  <c r="Y123" i="9"/>
  <c r="W123" i="9"/>
  <c r="BK123" i="9"/>
  <c r="N123" i="9"/>
  <c r="BE123" i="9"/>
  <c r="BI121" i="9"/>
  <c r="BH121" i="9"/>
  <c r="BG121" i="9"/>
  <c r="BF121" i="9"/>
  <c r="M33" i="9" s="1"/>
  <c r="AW95" i="1" s="1"/>
  <c r="AA121" i="9"/>
  <c r="Y121" i="9"/>
  <c r="W121" i="9"/>
  <c r="BK121" i="9"/>
  <c r="N121" i="9"/>
  <c r="BE121" i="9" s="1"/>
  <c r="BI115" i="9"/>
  <c r="H36" i="9"/>
  <c r="BD95" i="1" s="1"/>
  <c r="BH115" i="9"/>
  <c r="BG115" i="9"/>
  <c r="BF115" i="9"/>
  <c r="AA115" i="9"/>
  <c r="AA114" i="9" s="1"/>
  <c r="Y115" i="9"/>
  <c r="Y114" i="9" s="1"/>
  <c r="Y113" i="9" s="1"/>
  <c r="Y112" i="9" s="1"/>
  <c r="W115" i="9"/>
  <c r="W114" i="9"/>
  <c r="W113" i="9" s="1"/>
  <c r="W112" i="9" s="1"/>
  <c r="AU95" i="1" s="1"/>
  <c r="BK115" i="9"/>
  <c r="N115" i="9"/>
  <c r="BE115" i="9" s="1"/>
  <c r="M109" i="9"/>
  <c r="M108" i="9"/>
  <c r="F108" i="9"/>
  <c r="F106" i="9"/>
  <c r="F104" i="9"/>
  <c r="M28" i="9"/>
  <c r="AS95" i="1" s="1"/>
  <c r="M84" i="9"/>
  <c r="M83" i="9"/>
  <c r="F83" i="9"/>
  <c r="F81" i="9"/>
  <c r="F79" i="9"/>
  <c r="O15" i="9"/>
  <c r="E15" i="9"/>
  <c r="F84" i="9" s="1"/>
  <c r="O14" i="9"/>
  <c r="O9" i="9"/>
  <c r="M106" i="9" s="1"/>
  <c r="F6" i="9"/>
  <c r="F103" i="9" s="1"/>
  <c r="AY94" i="1"/>
  <c r="AX94" i="1"/>
  <c r="BI235" i="8"/>
  <c r="BH235" i="8"/>
  <c r="BG235" i="8"/>
  <c r="BF235" i="8"/>
  <c r="AA235" i="8"/>
  <c r="Y235" i="8"/>
  <c r="W235" i="8"/>
  <c r="BK235" i="8"/>
  <c r="N235" i="8"/>
  <c r="BE235" i="8" s="1"/>
  <c r="BI234" i="8"/>
  <c r="BH234" i="8"/>
  <c r="BG234" i="8"/>
  <c r="BF234" i="8"/>
  <c r="AA234" i="8"/>
  <c r="Y234" i="8"/>
  <c r="W234" i="8"/>
  <c r="BK234" i="8"/>
  <c r="N234" i="8"/>
  <c r="BE234" i="8"/>
  <c r="BI232" i="8"/>
  <c r="BH232" i="8"/>
  <c r="BG232" i="8"/>
  <c r="BF232" i="8"/>
  <c r="AA232" i="8"/>
  <c r="AA231" i="8" s="1"/>
  <c r="Y232" i="8"/>
  <c r="Y231" i="8"/>
  <c r="W232" i="8"/>
  <c r="W231" i="8" s="1"/>
  <c r="BK232" i="8"/>
  <c r="BK231" i="8" s="1"/>
  <c r="N231" i="8" s="1"/>
  <c r="N101" i="8" s="1"/>
  <c r="N232" i="8"/>
  <c r="BE232" i="8"/>
  <c r="BI230" i="8"/>
  <c r="BH230" i="8"/>
  <c r="BG230" i="8"/>
  <c r="BF230" i="8"/>
  <c r="AA230" i="8"/>
  <c r="Y230" i="8"/>
  <c r="W230" i="8"/>
  <c r="BK230" i="8"/>
  <c r="N230" i="8"/>
  <c r="BE230" i="8" s="1"/>
  <c r="BI229" i="8"/>
  <c r="BH229" i="8"/>
  <c r="BG229" i="8"/>
  <c r="BF229" i="8"/>
  <c r="AA229" i="8"/>
  <c r="Y229" i="8"/>
  <c r="W229" i="8"/>
  <c r="BK229" i="8"/>
  <c r="N229" i="8"/>
  <c r="BE229" i="8"/>
  <c r="BI228" i="8"/>
  <c r="BH228" i="8"/>
  <c r="BG228" i="8"/>
  <c r="BF228" i="8"/>
  <c r="AA228" i="8"/>
  <c r="Y228" i="8"/>
  <c r="W228" i="8"/>
  <c r="BK228" i="8"/>
  <c r="N228" i="8"/>
  <c r="BE228" i="8" s="1"/>
  <c r="BI226" i="8"/>
  <c r="BH226" i="8"/>
  <c r="BG226" i="8"/>
  <c r="BF226" i="8"/>
  <c r="AA226" i="8"/>
  <c r="AA225" i="8" s="1"/>
  <c r="Y226" i="8"/>
  <c r="Y225" i="8" s="1"/>
  <c r="W226" i="8"/>
  <c r="W225" i="8"/>
  <c r="BK226" i="8"/>
  <c r="N226" i="8"/>
  <c r="BE226" i="8" s="1"/>
  <c r="BI224" i="8"/>
  <c r="BH224" i="8"/>
  <c r="BG224" i="8"/>
  <c r="BF224" i="8"/>
  <c r="AA224" i="8"/>
  <c r="Y224" i="8"/>
  <c r="W224" i="8"/>
  <c r="BK224" i="8"/>
  <c r="N224" i="8"/>
  <c r="BE224" i="8" s="1"/>
  <c r="BI223" i="8"/>
  <c r="BH223" i="8"/>
  <c r="BG223" i="8"/>
  <c r="BF223" i="8"/>
  <c r="AA223" i="8"/>
  <c r="Y223" i="8"/>
  <c r="W223" i="8"/>
  <c r="BK223" i="8"/>
  <c r="N223" i="8"/>
  <c r="BE223" i="8"/>
  <c r="BI221" i="8"/>
  <c r="BH221" i="8"/>
  <c r="BG221" i="8"/>
  <c r="BF221" i="8"/>
  <c r="AA221" i="8"/>
  <c r="Y221" i="8"/>
  <c r="W221" i="8"/>
  <c r="BK221" i="8"/>
  <c r="N221" i="8"/>
  <c r="BE221" i="8" s="1"/>
  <c r="BI220" i="8"/>
  <c r="BH220" i="8"/>
  <c r="BG220" i="8"/>
  <c r="BF220" i="8"/>
  <c r="AA220" i="8"/>
  <c r="Y220" i="8"/>
  <c r="W220" i="8"/>
  <c r="BK220" i="8"/>
  <c r="N220" i="8"/>
  <c r="BE220" i="8" s="1"/>
  <c r="BI218" i="8"/>
  <c r="BH218" i="8"/>
  <c r="BG218" i="8"/>
  <c r="BF218" i="8"/>
  <c r="AA218" i="8"/>
  <c r="Y218" i="8"/>
  <c r="W218" i="8"/>
  <c r="BK218" i="8"/>
  <c r="N218" i="8"/>
  <c r="BE218" i="8" s="1"/>
  <c r="BI216" i="8"/>
  <c r="BH216" i="8"/>
  <c r="BG216" i="8"/>
  <c r="BF216" i="8"/>
  <c r="AA216" i="8"/>
  <c r="Y216" i="8"/>
  <c r="W216" i="8"/>
  <c r="BK216" i="8"/>
  <c r="N216" i="8"/>
  <c r="BE216" i="8" s="1"/>
  <c r="BI214" i="8"/>
  <c r="BH214" i="8"/>
  <c r="BG214" i="8"/>
  <c r="BF214" i="8"/>
  <c r="AA214" i="8"/>
  <c r="Y214" i="8"/>
  <c r="W214" i="8"/>
  <c r="BK214" i="8"/>
  <c r="N214" i="8"/>
  <c r="BE214" i="8"/>
  <c r="BI212" i="8"/>
  <c r="BH212" i="8"/>
  <c r="BG212" i="8"/>
  <c r="BF212" i="8"/>
  <c r="AA212" i="8"/>
  <c r="Y212" i="8"/>
  <c r="W212" i="8"/>
  <c r="BK212" i="8"/>
  <c r="N212" i="8"/>
  <c r="BE212" i="8" s="1"/>
  <c r="BI210" i="8"/>
  <c r="BH210" i="8"/>
  <c r="BG210" i="8"/>
  <c r="BF210" i="8"/>
  <c r="AA210" i="8"/>
  <c r="AA208" i="8" s="1"/>
  <c r="Y210" i="8"/>
  <c r="W210" i="8"/>
  <c r="W208" i="8" s="1"/>
  <c r="BK210" i="8"/>
  <c r="N210" i="8"/>
  <c r="BE210" i="8"/>
  <c r="BI209" i="8"/>
  <c r="BH209" i="8"/>
  <c r="BG209" i="8"/>
  <c r="BF209" i="8"/>
  <c r="AA209" i="8"/>
  <c r="Y209" i="8"/>
  <c r="Y208" i="8"/>
  <c r="W209" i="8"/>
  <c r="BK209" i="8"/>
  <c r="BK208" i="8" s="1"/>
  <c r="N209" i="8"/>
  <c r="BE209" i="8" s="1"/>
  <c r="BI206" i="8"/>
  <c r="BH206" i="8"/>
  <c r="BG206" i="8"/>
  <c r="BF206" i="8"/>
  <c r="AA206" i="8"/>
  <c r="AA205" i="8" s="1"/>
  <c r="Y206" i="8"/>
  <c r="Y205" i="8" s="1"/>
  <c r="W206" i="8"/>
  <c r="W205" i="8" s="1"/>
  <c r="BK206" i="8"/>
  <c r="BK205" i="8" s="1"/>
  <c r="N205" i="8" s="1"/>
  <c r="N97" i="8" s="1"/>
  <c r="N206" i="8"/>
  <c r="BE206" i="8" s="1"/>
  <c r="BI204" i="8"/>
  <c r="BH204" i="8"/>
  <c r="BG204" i="8"/>
  <c r="BF204" i="8"/>
  <c r="AA204" i="8"/>
  <c r="Y204" i="8"/>
  <c r="W204" i="8"/>
  <c r="BK204" i="8"/>
  <c r="N204" i="8"/>
  <c r="BE204" i="8"/>
  <c r="BI203" i="8"/>
  <c r="BH203" i="8"/>
  <c r="BG203" i="8"/>
  <c r="BF203" i="8"/>
  <c r="AA203" i="8"/>
  <c r="Y203" i="8"/>
  <c r="W203" i="8"/>
  <c r="BK203" i="8"/>
  <c r="N203" i="8"/>
  <c r="BE203" i="8" s="1"/>
  <c r="BI201" i="8"/>
  <c r="BH201" i="8"/>
  <c r="BG201" i="8"/>
  <c r="BF201" i="8"/>
  <c r="AA201" i="8"/>
  <c r="Y201" i="8"/>
  <c r="W201" i="8"/>
  <c r="BK201" i="8"/>
  <c r="N201" i="8"/>
  <c r="BE201" i="8" s="1"/>
  <c r="BI199" i="8"/>
  <c r="BH199" i="8"/>
  <c r="BG199" i="8"/>
  <c r="BF199" i="8"/>
  <c r="AA199" i="8"/>
  <c r="Y199" i="8"/>
  <c r="W199" i="8"/>
  <c r="BK199" i="8"/>
  <c r="N199" i="8"/>
  <c r="BE199" i="8"/>
  <c r="BI198" i="8"/>
  <c r="BH198" i="8"/>
  <c r="BG198" i="8"/>
  <c r="BF198" i="8"/>
  <c r="AA198" i="8"/>
  <c r="Y198" i="8"/>
  <c r="W198" i="8"/>
  <c r="BK198" i="8"/>
  <c r="N198" i="8"/>
  <c r="BE198" i="8" s="1"/>
  <c r="BI196" i="8"/>
  <c r="BH196" i="8"/>
  <c r="BG196" i="8"/>
  <c r="BF196" i="8"/>
  <c r="AA196" i="8"/>
  <c r="Y196" i="8"/>
  <c r="W196" i="8"/>
  <c r="BK196" i="8"/>
  <c r="N196" i="8"/>
  <c r="BE196" i="8"/>
  <c r="BI195" i="8"/>
  <c r="BH195" i="8"/>
  <c r="BG195" i="8"/>
  <c r="BF195" i="8"/>
  <c r="AA195" i="8"/>
  <c r="AA192" i="8" s="1"/>
  <c r="Y195" i="8"/>
  <c r="W195" i="8"/>
  <c r="BK195" i="8"/>
  <c r="BK192" i="8" s="1"/>
  <c r="N192" i="8" s="1"/>
  <c r="N96" i="8" s="1"/>
  <c r="N195" i="8"/>
  <c r="BE195" i="8" s="1"/>
  <c r="BI193" i="8"/>
  <c r="BH193" i="8"/>
  <c r="BG193" i="8"/>
  <c r="BF193" i="8"/>
  <c r="AA193" i="8"/>
  <c r="Y193" i="8"/>
  <c r="Y192" i="8" s="1"/>
  <c r="W193" i="8"/>
  <c r="W192" i="8" s="1"/>
  <c r="BK193" i="8"/>
  <c r="N193" i="8"/>
  <c r="BE193" i="8" s="1"/>
  <c r="BI190" i="8"/>
  <c r="BH190" i="8"/>
  <c r="BG190" i="8"/>
  <c r="BF190" i="8"/>
  <c r="AA190" i="8"/>
  <c r="AA189" i="8" s="1"/>
  <c r="Y190" i="8"/>
  <c r="Y189" i="8"/>
  <c r="W190" i="8"/>
  <c r="W189" i="8"/>
  <c r="BK190" i="8"/>
  <c r="BK189" i="8" s="1"/>
  <c r="N189" i="8" s="1"/>
  <c r="N95" i="8" s="1"/>
  <c r="N190" i="8"/>
  <c r="BE190" i="8"/>
  <c r="BI188" i="8"/>
  <c r="BH188" i="8"/>
  <c r="BG188" i="8"/>
  <c r="BF188" i="8"/>
  <c r="AA188" i="8"/>
  <c r="Y188" i="8"/>
  <c r="W188" i="8"/>
  <c r="BK188" i="8"/>
  <c r="N188" i="8"/>
  <c r="BE188" i="8" s="1"/>
  <c r="BI186" i="8"/>
  <c r="BH186" i="8"/>
  <c r="BG186" i="8"/>
  <c r="BF186" i="8"/>
  <c r="AA186" i="8"/>
  <c r="Y186" i="8"/>
  <c r="W186" i="8"/>
  <c r="BK186" i="8"/>
  <c r="N186" i="8"/>
  <c r="BE186" i="8"/>
  <c r="BI184" i="8"/>
  <c r="BH184" i="8"/>
  <c r="BG184" i="8"/>
  <c r="BF184" i="8"/>
  <c r="AA184" i="8"/>
  <c r="Y184" i="8"/>
  <c r="W184" i="8"/>
  <c r="BK184" i="8"/>
  <c r="N184" i="8"/>
  <c r="BE184" i="8" s="1"/>
  <c r="BI183" i="8"/>
  <c r="BH183" i="8"/>
  <c r="BG183" i="8"/>
  <c r="BF183" i="8"/>
  <c r="AA183" i="8"/>
  <c r="Y183" i="8"/>
  <c r="W183" i="8"/>
  <c r="BK183" i="8"/>
  <c r="N183" i="8"/>
  <c r="BE183" i="8"/>
  <c r="BI181" i="8"/>
  <c r="BH181" i="8"/>
  <c r="BG181" i="8"/>
  <c r="BF181" i="8"/>
  <c r="AA181" i="8"/>
  <c r="Y181" i="8"/>
  <c r="W181" i="8"/>
  <c r="BK181" i="8"/>
  <c r="N181" i="8"/>
  <c r="BE181" i="8" s="1"/>
  <c r="BI180" i="8"/>
  <c r="BH180" i="8"/>
  <c r="BG180" i="8"/>
  <c r="BF180" i="8"/>
  <c r="AA180" i="8"/>
  <c r="Y180" i="8"/>
  <c r="W180" i="8"/>
  <c r="BK180" i="8"/>
  <c r="N180" i="8"/>
  <c r="BE180" i="8" s="1"/>
  <c r="BI178" i="8"/>
  <c r="BH178" i="8"/>
  <c r="BG178" i="8"/>
  <c r="BF178" i="8"/>
  <c r="AA178" i="8"/>
  <c r="Y178" i="8"/>
  <c r="W178" i="8"/>
  <c r="BK178" i="8"/>
  <c r="N178" i="8"/>
  <c r="BE178" i="8"/>
  <c r="BI177" i="8"/>
  <c r="BH177" i="8"/>
  <c r="BG177" i="8"/>
  <c r="BF177" i="8"/>
  <c r="AA177" i="8"/>
  <c r="Y177" i="8"/>
  <c r="W177" i="8"/>
  <c r="BK177" i="8"/>
  <c r="N177" i="8"/>
  <c r="BE177" i="8" s="1"/>
  <c r="BI175" i="8"/>
  <c r="BH175" i="8"/>
  <c r="BG175" i="8"/>
  <c r="BF175" i="8"/>
  <c r="AA175" i="8"/>
  <c r="Y175" i="8"/>
  <c r="W175" i="8"/>
  <c r="BK175" i="8"/>
  <c r="N175" i="8"/>
  <c r="BE175" i="8"/>
  <c r="BI173" i="8"/>
  <c r="BH173" i="8"/>
  <c r="BG173" i="8"/>
  <c r="BF173" i="8"/>
  <c r="AA173" i="8"/>
  <c r="AA165" i="8" s="1"/>
  <c r="Y173" i="8"/>
  <c r="Y165" i="8" s="1"/>
  <c r="W173" i="8"/>
  <c r="BK173" i="8"/>
  <c r="N173" i="8"/>
  <c r="BE173" i="8" s="1"/>
  <c r="BI168" i="8"/>
  <c r="BH168" i="8"/>
  <c r="BG168" i="8"/>
  <c r="BF168" i="8"/>
  <c r="AA168" i="8"/>
  <c r="Y168" i="8"/>
  <c r="W168" i="8"/>
  <c r="BK168" i="8"/>
  <c r="N168" i="8"/>
  <c r="BE168" i="8" s="1"/>
  <c r="BI166" i="8"/>
  <c r="BH166" i="8"/>
  <c r="BG166" i="8"/>
  <c r="BF166" i="8"/>
  <c r="AA166" i="8"/>
  <c r="Y166" i="8"/>
  <c r="W166" i="8"/>
  <c r="W165" i="8" s="1"/>
  <c r="BK166" i="8"/>
  <c r="N166" i="8"/>
  <c r="BE166" i="8" s="1"/>
  <c r="BI163" i="8"/>
  <c r="BH163" i="8"/>
  <c r="BG163" i="8"/>
  <c r="BF163" i="8"/>
  <c r="AA163" i="8"/>
  <c r="AA162" i="8" s="1"/>
  <c r="Y163" i="8"/>
  <c r="Y162" i="8" s="1"/>
  <c r="W163" i="8"/>
  <c r="W162" i="8"/>
  <c r="BK163" i="8"/>
  <c r="BK162" i="8" s="1"/>
  <c r="N162" i="8" s="1"/>
  <c r="N93" i="8" s="1"/>
  <c r="N163" i="8"/>
  <c r="BE163" i="8" s="1"/>
  <c r="BI160" i="8"/>
  <c r="BH160" i="8"/>
  <c r="BG160" i="8"/>
  <c r="BF160" i="8"/>
  <c r="AA160" i="8"/>
  <c r="Y160" i="8"/>
  <c r="W160" i="8"/>
  <c r="BK160" i="8"/>
  <c r="N160" i="8"/>
  <c r="BE160" i="8" s="1"/>
  <c r="BI159" i="8"/>
  <c r="BH159" i="8"/>
  <c r="BG159" i="8"/>
  <c r="BF159" i="8"/>
  <c r="AA159" i="8"/>
  <c r="Y159" i="8"/>
  <c r="W159" i="8"/>
  <c r="BK159" i="8"/>
  <c r="N159" i="8"/>
  <c r="BE159" i="8"/>
  <c r="BI157" i="8"/>
  <c r="BH157" i="8"/>
  <c r="BG157" i="8"/>
  <c r="BF157" i="8"/>
  <c r="AA157" i="8"/>
  <c r="AA150" i="8" s="1"/>
  <c r="Y157" i="8"/>
  <c r="W157" i="8"/>
  <c r="BK157" i="8"/>
  <c r="N157" i="8"/>
  <c r="BE157" i="8" s="1"/>
  <c r="BI151" i="8"/>
  <c r="BH151" i="8"/>
  <c r="BG151" i="8"/>
  <c r="BF151" i="8"/>
  <c r="AA151" i="8"/>
  <c r="Y151" i="8"/>
  <c r="Y150" i="8" s="1"/>
  <c r="W151" i="8"/>
  <c r="W150" i="8" s="1"/>
  <c r="BK151" i="8"/>
  <c r="N151" i="8"/>
  <c r="BE151" i="8" s="1"/>
  <c r="BI148" i="8"/>
  <c r="BH148" i="8"/>
  <c r="BG148" i="8"/>
  <c r="BF148" i="8"/>
  <c r="AA148" i="8"/>
  <c r="Y148" i="8"/>
  <c r="W148" i="8"/>
  <c r="BK148" i="8"/>
  <c r="N148" i="8"/>
  <c r="BE148" i="8"/>
  <c r="BI141" i="8"/>
  <c r="BH141" i="8"/>
  <c r="BG141" i="8"/>
  <c r="BF141" i="8"/>
  <c r="AA141" i="8"/>
  <c r="AA140" i="8" s="1"/>
  <c r="Y141" i="8"/>
  <c r="Y140" i="8" s="1"/>
  <c r="W141" i="8"/>
  <c r="W140" i="8" s="1"/>
  <c r="BK141" i="8"/>
  <c r="BK140" i="8" s="1"/>
  <c r="N140" i="8" s="1"/>
  <c r="N91" i="8" s="1"/>
  <c r="N141" i="8"/>
  <c r="BE141" i="8" s="1"/>
  <c r="BI138" i="8"/>
  <c r="BH138" i="8"/>
  <c r="BG138" i="8"/>
  <c r="BF138" i="8"/>
  <c r="AA138" i="8"/>
  <c r="Y138" i="8"/>
  <c r="W138" i="8"/>
  <c r="BK138" i="8"/>
  <c r="N138" i="8"/>
  <c r="BE138" i="8"/>
  <c r="BI137" i="8"/>
  <c r="BH137" i="8"/>
  <c r="BG137" i="8"/>
  <c r="BF137" i="8"/>
  <c r="AA137" i="8"/>
  <c r="Y137" i="8"/>
  <c r="W137" i="8"/>
  <c r="BK137" i="8"/>
  <c r="N137" i="8"/>
  <c r="BE137" i="8" s="1"/>
  <c r="BI133" i="8"/>
  <c r="BH133" i="8"/>
  <c r="BG133" i="8"/>
  <c r="BF133" i="8"/>
  <c r="AA133" i="8"/>
  <c r="AA124" i="8" s="1"/>
  <c r="Y133" i="8"/>
  <c r="W133" i="8"/>
  <c r="BK133" i="8"/>
  <c r="N133" i="8"/>
  <c r="BE133" i="8"/>
  <c r="BI132" i="8"/>
  <c r="BH132" i="8"/>
  <c r="BG132" i="8"/>
  <c r="BF132" i="8"/>
  <c r="AA132" i="8"/>
  <c r="Y132" i="8"/>
  <c r="W132" i="8"/>
  <c r="W124" i="8" s="1"/>
  <c r="BK132" i="8"/>
  <c r="N132" i="8"/>
  <c r="BE132" i="8" s="1"/>
  <c r="BI125" i="8"/>
  <c r="BH125" i="8"/>
  <c r="BG125" i="8"/>
  <c r="BF125" i="8"/>
  <c r="AA125" i="8"/>
  <c r="Y125" i="8"/>
  <c r="Y124" i="8"/>
  <c r="W125" i="8"/>
  <c r="BK125" i="8"/>
  <c r="N125" i="8"/>
  <c r="BE125" i="8" s="1"/>
  <c r="M119" i="8"/>
  <c r="M118" i="8"/>
  <c r="F118" i="8"/>
  <c r="F116" i="8"/>
  <c r="F114" i="8"/>
  <c r="M28" i="8"/>
  <c r="AS94" i="1" s="1"/>
  <c r="M84" i="8"/>
  <c r="M83" i="8"/>
  <c r="F83" i="8"/>
  <c r="F81" i="8"/>
  <c r="F79" i="8"/>
  <c r="O15" i="8"/>
  <c r="E15" i="8"/>
  <c r="F119" i="8" s="1"/>
  <c r="F84" i="8"/>
  <c r="O14" i="8"/>
  <c r="O9" i="8"/>
  <c r="M116" i="8" s="1"/>
  <c r="F6" i="8"/>
  <c r="F113" i="8" s="1"/>
  <c r="AY93" i="1"/>
  <c r="AX93" i="1"/>
  <c r="BI181" i="7"/>
  <c r="BH181" i="7"/>
  <c r="BG181" i="7"/>
  <c r="BF181" i="7"/>
  <c r="AA181" i="7"/>
  <c r="Y181" i="7"/>
  <c r="W181" i="7"/>
  <c r="BK181" i="7"/>
  <c r="N181" i="7"/>
  <c r="BE181" i="7" s="1"/>
  <c r="BI180" i="7"/>
  <c r="BH180" i="7"/>
  <c r="BG180" i="7"/>
  <c r="BF180" i="7"/>
  <c r="AA180" i="7"/>
  <c r="Y180" i="7"/>
  <c r="W180" i="7"/>
  <c r="BK180" i="7"/>
  <c r="N180" i="7"/>
  <c r="BE180" i="7"/>
  <c r="BI179" i="7"/>
  <c r="BH179" i="7"/>
  <c r="BG179" i="7"/>
  <c r="BF179" i="7"/>
  <c r="AA179" i="7"/>
  <c r="Y179" i="7"/>
  <c r="W179" i="7"/>
  <c r="BK179" i="7"/>
  <c r="N179" i="7"/>
  <c r="BE179" i="7" s="1"/>
  <c r="BI176" i="7"/>
  <c r="BH176" i="7"/>
  <c r="BG176" i="7"/>
  <c r="BF176" i="7"/>
  <c r="AA176" i="7"/>
  <c r="AA175" i="7" s="1"/>
  <c r="Y176" i="7"/>
  <c r="Y175" i="7" s="1"/>
  <c r="W176" i="7"/>
  <c r="W175" i="7" s="1"/>
  <c r="BK176" i="7"/>
  <c r="BK175" i="7" s="1"/>
  <c r="N175" i="7" s="1"/>
  <c r="N98" i="7" s="1"/>
  <c r="N176" i="7"/>
  <c r="BE176" i="7" s="1"/>
  <c r="BI174" i="7"/>
  <c r="BH174" i="7"/>
  <c r="BG174" i="7"/>
  <c r="BF174" i="7"/>
  <c r="AA174" i="7"/>
  <c r="Y174" i="7"/>
  <c r="W174" i="7"/>
  <c r="BK174" i="7"/>
  <c r="N174" i="7"/>
  <c r="BE174" i="7"/>
  <c r="BI173" i="7"/>
  <c r="BH173" i="7"/>
  <c r="BG173" i="7"/>
  <c r="BF173" i="7"/>
  <c r="AA173" i="7"/>
  <c r="Y173" i="7"/>
  <c r="W173" i="7"/>
  <c r="BK173" i="7"/>
  <c r="N173" i="7"/>
  <c r="BE173" i="7" s="1"/>
  <c r="BI171" i="7"/>
  <c r="BH171" i="7"/>
  <c r="BG171" i="7"/>
  <c r="BF171" i="7"/>
  <c r="AA171" i="7"/>
  <c r="Y171" i="7"/>
  <c r="W171" i="7"/>
  <c r="BK171" i="7"/>
  <c r="N171" i="7"/>
  <c r="BE171" i="7" s="1"/>
  <c r="BI169" i="7"/>
  <c r="BH169" i="7"/>
  <c r="BG169" i="7"/>
  <c r="BF169" i="7"/>
  <c r="AA169" i="7"/>
  <c r="Y169" i="7"/>
  <c r="W169" i="7"/>
  <c r="BK169" i="7"/>
  <c r="N169" i="7"/>
  <c r="BE169" i="7" s="1"/>
  <c r="BI167" i="7"/>
  <c r="BH167" i="7"/>
  <c r="BG167" i="7"/>
  <c r="BF167" i="7"/>
  <c r="AA167" i="7"/>
  <c r="AA166" i="7"/>
  <c r="AA165" i="7" s="1"/>
  <c r="Y167" i="7"/>
  <c r="Y166" i="7"/>
  <c r="Y165" i="7" s="1"/>
  <c r="W167" i="7"/>
  <c r="W166" i="7" s="1"/>
  <c r="W165" i="7" s="1"/>
  <c r="BK167" i="7"/>
  <c r="BK166" i="7" s="1"/>
  <c r="N166" i="7" s="1"/>
  <c r="N97" i="7" s="1"/>
  <c r="N167" i="7"/>
  <c r="BE167" i="7" s="1"/>
  <c r="BI164" i="7"/>
  <c r="BH164" i="7"/>
  <c r="BG164" i="7"/>
  <c r="BF164" i="7"/>
  <c r="AA164" i="7"/>
  <c r="AA163" i="7" s="1"/>
  <c r="Y164" i="7"/>
  <c r="Y163" i="7"/>
  <c r="W164" i="7"/>
  <c r="W163" i="7" s="1"/>
  <c r="BK164" i="7"/>
  <c r="BK163" i="7" s="1"/>
  <c r="N163" i="7" s="1"/>
  <c r="N95" i="7" s="1"/>
  <c r="N164" i="7"/>
  <c r="BE164" i="7" s="1"/>
  <c r="BI162" i="7"/>
  <c r="BH162" i="7"/>
  <c r="BG162" i="7"/>
  <c r="BF162" i="7"/>
  <c r="AA162" i="7"/>
  <c r="Y162" i="7"/>
  <c r="W162" i="7"/>
  <c r="BK162" i="7"/>
  <c r="N162" i="7"/>
  <c r="BE162" i="7"/>
  <c r="BI159" i="7"/>
  <c r="BH159" i="7"/>
  <c r="BG159" i="7"/>
  <c r="BF159" i="7"/>
  <c r="AA159" i="7"/>
  <c r="Y159" i="7"/>
  <c r="W159" i="7"/>
  <c r="BK159" i="7"/>
  <c r="N159" i="7"/>
  <c r="BE159" i="7" s="1"/>
  <c r="BI157" i="7"/>
  <c r="BH157" i="7"/>
  <c r="BG157" i="7"/>
  <c r="BF157" i="7"/>
  <c r="AA157" i="7"/>
  <c r="AA156" i="7" s="1"/>
  <c r="Y157" i="7"/>
  <c r="Y156" i="7"/>
  <c r="W157" i="7"/>
  <c r="W156" i="7" s="1"/>
  <c r="BK157" i="7"/>
  <c r="BK156" i="7" s="1"/>
  <c r="N156" i="7" s="1"/>
  <c r="N94" i="7" s="1"/>
  <c r="N157" i="7"/>
  <c r="BE157" i="7"/>
  <c r="BI154" i="7"/>
  <c r="BH154" i="7"/>
  <c r="BG154" i="7"/>
  <c r="BF154" i="7"/>
  <c r="AA154" i="7"/>
  <c r="Y154" i="7"/>
  <c r="W154" i="7"/>
  <c r="BK154" i="7"/>
  <c r="N154" i="7"/>
  <c r="BE154" i="7" s="1"/>
  <c r="BI152" i="7"/>
  <c r="BH152" i="7"/>
  <c r="BG152" i="7"/>
  <c r="BF152" i="7"/>
  <c r="AA152" i="7"/>
  <c r="Y152" i="7"/>
  <c r="W152" i="7"/>
  <c r="BK152" i="7"/>
  <c r="N152" i="7"/>
  <c r="BE152" i="7" s="1"/>
  <c r="BI149" i="7"/>
  <c r="BH149" i="7"/>
  <c r="BG149" i="7"/>
  <c r="BF149" i="7"/>
  <c r="AA149" i="7"/>
  <c r="AA148" i="7" s="1"/>
  <c r="Y149" i="7"/>
  <c r="Y148" i="7"/>
  <c r="W149" i="7"/>
  <c r="W148" i="7" s="1"/>
  <c r="BK149" i="7"/>
  <c r="N149" i="7"/>
  <c r="BE149" i="7" s="1"/>
  <c r="BI147" i="7"/>
  <c r="BH147" i="7"/>
  <c r="BG147" i="7"/>
  <c r="BF147" i="7"/>
  <c r="AA147" i="7"/>
  <c r="Y147" i="7"/>
  <c r="W147" i="7"/>
  <c r="BK147" i="7"/>
  <c r="N147" i="7"/>
  <c r="BE147" i="7"/>
  <c r="BI141" i="7"/>
  <c r="BH141" i="7"/>
  <c r="BG141" i="7"/>
  <c r="BF141" i="7"/>
  <c r="AA141" i="7"/>
  <c r="Y141" i="7"/>
  <c r="W141" i="7"/>
  <c r="BK141" i="7"/>
  <c r="N141" i="7"/>
  <c r="BE141" i="7" s="1"/>
  <c r="BI139" i="7"/>
  <c r="BH139" i="7"/>
  <c r="BG139" i="7"/>
  <c r="BF139" i="7"/>
  <c r="AA139" i="7"/>
  <c r="Y139" i="7"/>
  <c r="W139" i="7"/>
  <c r="BK139" i="7"/>
  <c r="BK135" i="7" s="1"/>
  <c r="N135" i="7" s="1"/>
  <c r="N92" i="7" s="1"/>
  <c r="N139" i="7"/>
  <c r="BE139" i="7" s="1"/>
  <c r="BI136" i="7"/>
  <c r="BH136" i="7"/>
  <c r="BG136" i="7"/>
  <c r="BF136" i="7"/>
  <c r="AA136" i="7"/>
  <c r="AA135" i="7" s="1"/>
  <c r="Y136" i="7"/>
  <c r="Y135" i="7" s="1"/>
  <c r="W136" i="7"/>
  <c r="W135" i="7"/>
  <c r="BK136" i="7"/>
  <c r="N136" i="7"/>
  <c r="BE136" i="7" s="1"/>
  <c r="BI133" i="7"/>
  <c r="BH133" i="7"/>
  <c r="BG133" i="7"/>
  <c r="BF133" i="7"/>
  <c r="AA133" i="7"/>
  <c r="Y133" i="7"/>
  <c r="W133" i="7"/>
  <c r="BK133" i="7"/>
  <c r="N133" i="7"/>
  <c r="BE133" i="7" s="1"/>
  <c r="BI131" i="7"/>
  <c r="BH131" i="7"/>
  <c r="BG131" i="7"/>
  <c r="BF131" i="7"/>
  <c r="AA131" i="7"/>
  <c r="AA130" i="7" s="1"/>
  <c r="Y131" i="7"/>
  <c r="Y130" i="7"/>
  <c r="W131" i="7"/>
  <c r="W130" i="7"/>
  <c r="BK131" i="7"/>
  <c r="BK130" i="7" s="1"/>
  <c r="N130" i="7" s="1"/>
  <c r="N91" i="7" s="1"/>
  <c r="N131" i="7"/>
  <c r="BE131" i="7" s="1"/>
  <c r="BI125" i="7"/>
  <c r="BH125" i="7"/>
  <c r="BG125" i="7"/>
  <c r="BF125" i="7"/>
  <c r="AA125" i="7"/>
  <c r="Y125" i="7"/>
  <c r="W125" i="7"/>
  <c r="BK125" i="7"/>
  <c r="N125" i="7"/>
  <c r="BE125" i="7"/>
  <c r="BI124" i="7"/>
  <c r="BH124" i="7"/>
  <c r="BG124" i="7"/>
  <c r="BF124" i="7"/>
  <c r="AA124" i="7"/>
  <c r="Y124" i="7"/>
  <c r="W124" i="7"/>
  <c r="BK124" i="7"/>
  <c r="N124" i="7"/>
  <c r="BE124" i="7" s="1"/>
  <c r="BI122" i="7"/>
  <c r="BH122" i="7"/>
  <c r="H35" i="7"/>
  <c r="BC93" i="1" s="1"/>
  <c r="BG122" i="7"/>
  <c r="H34" i="7" s="1"/>
  <c r="BB93" i="1" s="1"/>
  <c r="BF122" i="7"/>
  <c r="AA122" i="7"/>
  <c r="AA121" i="7" s="1"/>
  <c r="Y122" i="7"/>
  <c r="Y121" i="7"/>
  <c r="Y120" i="7" s="1"/>
  <c r="Y119" i="7" s="1"/>
  <c r="W122" i="7"/>
  <c r="W121" i="7" s="1"/>
  <c r="W120" i="7" s="1"/>
  <c r="W119" i="7" s="1"/>
  <c r="AU93" i="1" s="1"/>
  <c r="BK122" i="7"/>
  <c r="BK121" i="7" s="1"/>
  <c r="N121" i="7" s="1"/>
  <c r="N90" i="7" s="1"/>
  <c r="N122" i="7"/>
  <c r="BE122" i="7" s="1"/>
  <c r="M116" i="7"/>
  <c r="M115" i="7"/>
  <c r="F115" i="7"/>
  <c r="F113" i="7"/>
  <c r="F111" i="7"/>
  <c r="M28" i="7"/>
  <c r="AS93" i="1"/>
  <c r="M84" i="7"/>
  <c r="M83" i="7"/>
  <c r="F83" i="7"/>
  <c r="F81" i="7"/>
  <c r="F79" i="7"/>
  <c r="O15" i="7"/>
  <c r="E15" i="7"/>
  <c r="F84" i="7" s="1"/>
  <c r="F116" i="7"/>
  <c r="O14" i="7"/>
  <c r="O9" i="7"/>
  <c r="M113" i="7"/>
  <c r="M81" i="7"/>
  <c r="F6" i="7"/>
  <c r="F110" i="7"/>
  <c r="F78" i="7"/>
  <c r="AY92" i="1"/>
  <c r="AX92" i="1"/>
  <c r="BI118" i="6"/>
  <c r="H36" i="6" s="1"/>
  <c r="BD92" i="1" s="1"/>
  <c r="BH118" i="6"/>
  <c r="BG118" i="6"/>
  <c r="BF118" i="6"/>
  <c r="AA118" i="6"/>
  <c r="Y118" i="6"/>
  <c r="W118" i="6"/>
  <c r="W115" i="6" s="1"/>
  <c r="W114" i="6" s="1"/>
  <c r="W113" i="6" s="1"/>
  <c r="W112" i="6" s="1"/>
  <c r="AU92" i="1" s="1"/>
  <c r="BK118" i="6"/>
  <c r="N118" i="6"/>
  <c r="BE118" i="6" s="1"/>
  <c r="BI117" i="6"/>
  <c r="BH117" i="6"/>
  <c r="BG117" i="6"/>
  <c r="BF117" i="6"/>
  <c r="AA117" i="6"/>
  <c r="Y117" i="6"/>
  <c r="W117" i="6"/>
  <c r="BK117" i="6"/>
  <c r="N117" i="6"/>
  <c r="BE117" i="6" s="1"/>
  <c r="BI116" i="6"/>
  <c r="BH116" i="6"/>
  <c r="BG116" i="6"/>
  <c r="H34" i="6" s="1"/>
  <c r="BB92" i="1" s="1"/>
  <c r="BF116" i="6"/>
  <c r="M33" i="6"/>
  <c r="AW92" i="1" s="1"/>
  <c r="AA116" i="6"/>
  <c r="AA115" i="6"/>
  <c r="AA114" i="6"/>
  <c r="AA113" i="6"/>
  <c r="AA112" i="6" s="1"/>
  <c r="Y116" i="6"/>
  <c r="Y115" i="6" s="1"/>
  <c r="Y114" i="6" s="1"/>
  <c r="Y113" i="6" s="1"/>
  <c r="Y112" i="6" s="1"/>
  <c r="W116" i="6"/>
  <c r="BK116" i="6"/>
  <c r="BK115" i="6"/>
  <c r="N115" i="6" s="1"/>
  <c r="N91" i="6" s="1"/>
  <c r="N116" i="6"/>
  <c r="BE116" i="6" s="1"/>
  <c r="M109" i="6"/>
  <c r="M108" i="6"/>
  <c r="F108" i="6"/>
  <c r="F106" i="6"/>
  <c r="F104" i="6"/>
  <c r="M28" i="6"/>
  <c r="AS92" i="1" s="1"/>
  <c r="M84" i="6"/>
  <c r="M83" i="6"/>
  <c r="F83" i="6"/>
  <c r="F81" i="6"/>
  <c r="F79" i="6"/>
  <c r="O15" i="6"/>
  <c r="E15" i="6"/>
  <c r="F109" i="6" s="1"/>
  <c r="O14" i="6"/>
  <c r="O9" i="6"/>
  <c r="M106" i="6" s="1"/>
  <c r="M81" i="6"/>
  <c r="F6" i="6"/>
  <c r="F103" i="6"/>
  <c r="F78" i="6"/>
  <c r="AY91" i="1"/>
  <c r="AX91" i="1"/>
  <c r="BI156" i="5"/>
  <c r="BH156" i="5"/>
  <c r="BG156" i="5"/>
  <c r="BF156" i="5"/>
  <c r="AA156" i="5"/>
  <c r="Y156" i="5"/>
  <c r="W156" i="5"/>
  <c r="BK156" i="5"/>
  <c r="N156" i="5"/>
  <c r="BE156" i="5" s="1"/>
  <c r="BI155" i="5"/>
  <c r="BH155" i="5"/>
  <c r="BG155" i="5"/>
  <c r="BF155" i="5"/>
  <c r="AA155" i="5"/>
  <c r="Y155" i="5"/>
  <c r="W155" i="5"/>
  <c r="BK155" i="5"/>
  <c r="N155" i="5"/>
  <c r="BE155" i="5" s="1"/>
  <c r="BI152" i="5"/>
  <c r="BH152" i="5"/>
  <c r="BG152" i="5"/>
  <c r="BF152" i="5"/>
  <c r="AA152" i="5"/>
  <c r="Y152" i="5"/>
  <c r="W152" i="5"/>
  <c r="BK152" i="5"/>
  <c r="N152" i="5"/>
  <c r="BE152" i="5"/>
  <c r="BI149" i="5"/>
  <c r="BH149" i="5"/>
  <c r="BG149" i="5"/>
  <c r="BF149" i="5"/>
  <c r="AA149" i="5"/>
  <c r="Y149" i="5"/>
  <c r="W149" i="5"/>
  <c r="BK149" i="5"/>
  <c r="N149" i="5"/>
  <c r="BE149" i="5" s="1"/>
  <c r="BI146" i="5"/>
  <c r="BH146" i="5"/>
  <c r="BG146" i="5"/>
  <c r="BF146" i="5"/>
  <c r="AA146" i="5"/>
  <c r="Y146" i="5"/>
  <c r="Y140" i="5" s="1"/>
  <c r="Y139" i="5" s="1"/>
  <c r="W146" i="5"/>
  <c r="BK146" i="5"/>
  <c r="N146" i="5"/>
  <c r="BE146" i="5" s="1"/>
  <c r="BI144" i="5"/>
  <c r="BH144" i="5"/>
  <c r="BG144" i="5"/>
  <c r="BF144" i="5"/>
  <c r="AA144" i="5"/>
  <c r="Y144" i="5"/>
  <c r="W144" i="5"/>
  <c r="BK144" i="5"/>
  <c r="N144" i="5"/>
  <c r="BE144" i="5" s="1"/>
  <c r="BI141" i="5"/>
  <c r="BH141" i="5"/>
  <c r="BG141" i="5"/>
  <c r="BF141" i="5"/>
  <c r="AA141" i="5"/>
  <c r="AA140" i="5" s="1"/>
  <c r="AA139" i="5" s="1"/>
  <c r="Y141" i="5"/>
  <c r="W141" i="5"/>
  <c r="W140" i="5" s="1"/>
  <c r="W139" i="5" s="1"/>
  <c r="BK141" i="5"/>
  <c r="N141" i="5"/>
  <c r="BE141" i="5"/>
  <c r="BI138" i="5"/>
  <c r="BH138" i="5"/>
  <c r="BG138" i="5"/>
  <c r="BF138" i="5"/>
  <c r="AA138" i="5"/>
  <c r="AA137" i="5" s="1"/>
  <c r="Y138" i="5"/>
  <c r="Y137" i="5" s="1"/>
  <c r="W138" i="5"/>
  <c r="W137" i="5"/>
  <c r="BK138" i="5"/>
  <c r="BK137" i="5" s="1"/>
  <c r="N137" i="5" s="1"/>
  <c r="N93" i="5" s="1"/>
  <c r="N138" i="5"/>
  <c r="BE138" i="5" s="1"/>
  <c r="BI134" i="5"/>
  <c r="BH134" i="5"/>
  <c r="BG134" i="5"/>
  <c r="BF134" i="5"/>
  <c r="AA134" i="5"/>
  <c r="Y134" i="5"/>
  <c r="W134" i="5"/>
  <c r="BK134" i="5"/>
  <c r="N134" i="5"/>
  <c r="BE134" i="5" s="1"/>
  <c r="BI132" i="5"/>
  <c r="BH132" i="5"/>
  <c r="BG132" i="5"/>
  <c r="BF132" i="5"/>
  <c r="AA132" i="5"/>
  <c r="AA131" i="5" s="1"/>
  <c r="Y132" i="5"/>
  <c r="Y131" i="5" s="1"/>
  <c r="W132" i="5"/>
  <c r="W131" i="5"/>
  <c r="BK132" i="5"/>
  <c r="N132" i="5"/>
  <c r="BE132" i="5"/>
  <c r="BI129" i="5"/>
  <c r="BH129" i="5"/>
  <c r="BG129" i="5"/>
  <c r="BF129" i="5"/>
  <c r="AA129" i="5"/>
  <c r="AA128" i="5" s="1"/>
  <c r="Y129" i="5"/>
  <c r="Y128" i="5" s="1"/>
  <c r="W129" i="5"/>
  <c r="W128" i="5" s="1"/>
  <c r="BK129" i="5"/>
  <c r="BK128" i="5" s="1"/>
  <c r="N128" i="5" s="1"/>
  <c r="N91" i="5" s="1"/>
  <c r="N129" i="5"/>
  <c r="BE129" i="5"/>
  <c r="BI124" i="5"/>
  <c r="BH124" i="5"/>
  <c r="BG124" i="5"/>
  <c r="BF124" i="5"/>
  <c r="AA124" i="5"/>
  <c r="Y124" i="5"/>
  <c r="W124" i="5"/>
  <c r="BK124" i="5"/>
  <c r="N124" i="5"/>
  <c r="BE124" i="5"/>
  <c r="BI123" i="5"/>
  <c r="BH123" i="5"/>
  <c r="BG123" i="5"/>
  <c r="BF123" i="5"/>
  <c r="M33" i="5" s="1"/>
  <c r="AW91" i="1" s="1"/>
  <c r="AA123" i="5"/>
  <c r="Y123" i="5"/>
  <c r="W123" i="5"/>
  <c r="BK123" i="5"/>
  <c r="N123" i="5"/>
  <c r="BE123" i="5"/>
  <c r="BI119" i="5"/>
  <c r="BH119" i="5"/>
  <c r="BG119" i="5"/>
  <c r="BF119" i="5"/>
  <c r="AA119" i="5"/>
  <c r="Y119" i="5"/>
  <c r="Y118" i="5" s="1"/>
  <c r="W119" i="5"/>
  <c r="BK119" i="5"/>
  <c r="N119" i="5"/>
  <c r="BE119" i="5" s="1"/>
  <c r="M113" i="5"/>
  <c r="M112" i="5"/>
  <c r="F112" i="5"/>
  <c r="F110" i="5"/>
  <c r="F108" i="5"/>
  <c r="M28" i="5"/>
  <c r="AS91" i="1" s="1"/>
  <c r="M84" i="5"/>
  <c r="M83" i="5"/>
  <c r="F83" i="5"/>
  <c r="F81" i="5"/>
  <c r="F79" i="5"/>
  <c r="O15" i="5"/>
  <c r="E15" i="5"/>
  <c r="F84" i="5" s="1"/>
  <c r="O14" i="5"/>
  <c r="O9" i="5"/>
  <c r="M81" i="5" s="1"/>
  <c r="M110" i="5"/>
  <c r="F6" i="5"/>
  <c r="F107" i="5" s="1"/>
  <c r="AY90" i="1"/>
  <c r="AX90" i="1"/>
  <c r="BI278" i="4"/>
  <c r="BH278" i="4"/>
  <c r="BG278" i="4"/>
  <c r="BF278" i="4"/>
  <c r="AA278" i="4"/>
  <c r="Y278" i="4"/>
  <c r="Y257" i="4" s="1"/>
  <c r="W278" i="4"/>
  <c r="BK278" i="4"/>
  <c r="N278" i="4"/>
  <c r="BE278" i="4"/>
  <c r="BI277" i="4"/>
  <c r="BH277" i="4"/>
  <c r="BG277" i="4"/>
  <c r="BF277" i="4"/>
  <c r="AA277" i="4"/>
  <c r="Y277" i="4"/>
  <c r="W277" i="4"/>
  <c r="BK277" i="4"/>
  <c r="N277" i="4"/>
  <c r="BE277" i="4"/>
  <c r="BI276" i="4"/>
  <c r="BH276" i="4"/>
  <c r="BG276" i="4"/>
  <c r="BF276" i="4"/>
  <c r="AA276" i="4"/>
  <c r="Y276" i="4"/>
  <c r="W276" i="4"/>
  <c r="BK276" i="4"/>
  <c r="N276" i="4"/>
  <c r="BE276" i="4"/>
  <c r="BI271" i="4"/>
  <c r="BH271" i="4"/>
  <c r="BG271" i="4"/>
  <c r="BF271" i="4"/>
  <c r="AA271" i="4"/>
  <c r="Y271" i="4"/>
  <c r="W271" i="4"/>
  <c r="BK271" i="4"/>
  <c r="N271" i="4"/>
  <c r="BE271" i="4"/>
  <c r="BI262" i="4"/>
  <c r="BH262" i="4"/>
  <c r="BG262" i="4"/>
  <c r="BF262" i="4"/>
  <c r="AA262" i="4"/>
  <c r="Y262" i="4"/>
  <c r="W262" i="4"/>
  <c r="BK262" i="4"/>
  <c r="N262" i="4"/>
  <c r="BE262" i="4"/>
  <c r="BI258" i="4"/>
  <c r="BH258" i="4"/>
  <c r="BG258" i="4"/>
  <c r="BF258" i="4"/>
  <c r="AA258" i="4"/>
  <c r="AA257" i="4"/>
  <c r="Y258" i="4"/>
  <c r="W258" i="4"/>
  <c r="W257" i="4" s="1"/>
  <c r="BK258" i="4"/>
  <c r="N258" i="4"/>
  <c r="BE258" i="4"/>
  <c r="BI256" i="4"/>
  <c r="BH256" i="4"/>
  <c r="BG256" i="4"/>
  <c r="BF256" i="4"/>
  <c r="AA256" i="4"/>
  <c r="Y256" i="4"/>
  <c r="W256" i="4"/>
  <c r="BK256" i="4"/>
  <c r="N256" i="4"/>
  <c r="BE256" i="4" s="1"/>
  <c r="BI255" i="4"/>
  <c r="BH255" i="4"/>
  <c r="BG255" i="4"/>
  <c r="BF255" i="4"/>
  <c r="AA255" i="4"/>
  <c r="Y255" i="4"/>
  <c r="W255" i="4"/>
  <c r="BK255" i="4"/>
  <c r="N255" i="4"/>
  <c r="BE255" i="4"/>
  <c r="BI254" i="4"/>
  <c r="BH254" i="4"/>
  <c r="BG254" i="4"/>
  <c r="BF254" i="4"/>
  <c r="AA254" i="4"/>
  <c r="Y254" i="4"/>
  <c r="W254" i="4"/>
  <c r="BK254" i="4"/>
  <c r="N254" i="4"/>
  <c r="BE254" i="4" s="1"/>
  <c r="BI251" i="4"/>
  <c r="BH251" i="4"/>
  <c r="BG251" i="4"/>
  <c r="BF251" i="4"/>
  <c r="AA251" i="4"/>
  <c r="AA250" i="4"/>
  <c r="Y251" i="4"/>
  <c r="Y250" i="4"/>
  <c r="W251" i="4"/>
  <c r="W250" i="4"/>
  <c r="BK251" i="4"/>
  <c r="BK250" i="4" s="1"/>
  <c r="N250" i="4" s="1"/>
  <c r="N101" i="4" s="1"/>
  <c r="N251" i="4"/>
  <c r="BE251" i="4" s="1"/>
  <c r="BI249" i="4"/>
  <c r="BH249" i="4"/>
  <c r="BG249" i="4"/>
  <c r="BF249" i="4"/>
  <c r="AA249" i="4"/>
  <c r="Y249" i="4"/>
  <c r="W249" i="4"/>
  <c r="BK249" i="4"/>
  <c r="N249" i="4"/>
  <c r="BE249" i="4" s="1"/>
  <c r="BI248" i="4"/>
  <c r="BH248" i="4"/>
  <c r="BG248" i="4"/>
  <c r="BF248" i="4"/>
  <c r="AA248" i="4"/>
  <c r="Y248" i="4"/>
  <c r="W248" i="4"/>
  <c r="BK248" i="4"/>
  <c r="N248" i="4"/>
  <c r="BE248" i="4" s="1"/>
  <c r="BI247" i="4"/>
  <c r="BH247" i="4"/>
  <c r="BG247" i="4"/>
  <c r="BF247" i="4"/>
  <c r="AA247" i="4"/>
  <c r="AA242" i="4" s="1"/>
  <c r="Y247" i="4"/>
  <c r="W247" i="4"/>
  <c r="BK247" i="4"/>
  <c r="N247" i="4"/>
  <c r="BE247" i="4" s="1"/>
  <c r="BI243" i="4"/>
  <c r="BH243" i="4"/>
  <c r="BG243" i="4"/>
  <c r="BF243" i="4"/>
  <c r="AA243" i="4"/>
  <c r="Y243" i="4"/>
  <c r="Y242" i="4"/>
  <c r="W243" i="4"/>
  <c r="W242" i="4"/>
  <c r="BK243" i="4"/>
  <c r="N243" i="4"/>
  <c r="BE243" i="4" s="1"/>
  <c r="BI241" i="4"/>
  <c r="BH241" i="4"/>
  <c r="BG241" i="4"/>
  <c r="BF241" i="4"/>
  <c r="AA241" i="4"/>
  <c r="Y241" i="4"/>
  <c r="W241" i="4"/>
  <c r="BK241" i="4"/>
  <c r="N241" i="4"/>
  <c r="BE241" i="4" s="1"/>
  <c r="BI240" i="4"/>
  <c r="BH240" i="4"/>
  <c r="BG240" i="4"/>
  <c r="BF240" i="4"/>
  <c r="AA240" i="4"/>
  <c r="Y240" i="4"/>
  <c r="Y230" i="4" s="1"/>
  <c r="W240" i="4"/>
  <c r="BK240" i="4"/>
  <c r="N240" i="4"/>
  <c r="BE240" i="4"/>
  <c r="BI238" i="4"/>
  <c r="BH238" i="4"/>
  <c r="BG238" i="4"/>
  <c r="BF238" i="4"/>
  <c r="AA238" i="4"/>
  <c r="Y238" i="4"/>
  <c r="W238" i="4"/>
  <c r="BK238" i="4"/>
  <c r="N238" i="4"/>
  <c r="BE238" i="4" s="1"/>
  <c r="BI237" i="4"/>
  <c r="BH237" i="4"/>
  <c r="BG237" i="4"/>
  <c r="BF237" i="4"/>
  <c r="AA237" i="4"/>
  <c r="Y237" i="4"/>
  <c r="W237" i="4"/>
  <c r="BK237" i="4"/>
  <c r="N237" i="4"/>
  <c r="BE237" i="4"/>
  <c r="BI235" i="4"/>
  <c r="BH235" i="4"/>
  <c r="BG235" i="4"/>
  <c r="BF235" i="4"/>
  <c r="AA235" i="4"/>
  <c r="Y235" i="4"/>
  <c r="W235" i="4"/>
  <c r="BK235" i="4"/>
  <c r="N235" i="4"/>
  <c r="BE235" i="4" s="1"/>
  <c r="BI233" i="4"/>
  <c r="BH233" i="4"/>
  <c r="BG233" i="4"/>
  <c r="BF233" i="4"/>
  <c r="AA233" i="4"/>
  <c r="Y233" i="4"/>
  <c r="W233" i="4"/>
  <c r="BK233" i="4"/>
  <c r="N233" i="4"/>
  <c r="BE233" i="4"/>
  <c r="BI231" i="4"/>
  <c r="BH231" i="4"/>
  <c r="BG231" i="4"/>
  <c r="BF231" i="4"/>
  <c r="AA231" i="4"/>
  <c r="AA230" i="4"/>
  <c r="Y231" i="4"/>
  <c r="W231" i="4"/>
  <c r="W230" i="4" s="1"/>
  <c r="BK231" i="4"/>
  <c r="N231" i="4"/>
  <c r="BE231" i="4" s="1"/>
  <c r="BI229" i="4"/>
  <c r="BH229" i="4"/>
  <c r="BG229" i="4"/>
  <c r="BF229" i="4"/>
  <c r="AA229" i="4"/>
  <c r="Y229" i="4"/>
  <c r="W229" i="4"/>
  <c r="BK229" i="4"/>
  <c r="N229" i="4"/>
  <c r="BE229" i="4"/>
  <c r="BI228" i="4"/>
  <c r="BH228" i="4"/>
  <c r="BG228" i="4"/>
  <c r="BF228" i="4"/>
  <c r="AA228" i="4"/>
  <c r="Y228" i="4"/>
  <c r="W228" i="4"/>
  <c r="BK228" i="4"/>
  <c r="N228" i="4"/>
  <c r="BE228" i="4" s="1"/>
  <c r="BI227" i="4"/>
  <c r="BH227" i="4"/>
  <c r="BG227" i="4"/>
  <c r="BF227" i="4"/>
  <c r="AA227" i="4"/>
  <c r="Y227" i="4"/>
  <c r="W227" i="4"/>
  <c r="BK227" i="4"/>
  <c r="N227" i="4"/>
  <c r="BE227" i="4" s="1"/>
  <c r="BI220" i="4"/>
  <c r="BH220" i="4"/>
  <c r="BG220" i="4"/>
  <c r="BF220" i="4"/>
  <c r="AA220" i="4"/>
  <c r="Y220" i="4"/>
  <c r="W220" i="4"/>
  <c r="BK220" i="4"/>
  <c r="N220" i="4"/>
  <c r="BE220" i="4" s="1"/>
  <c r="BI216" i="4"/>
  <c r="BH216" i="4"/>
  <c r="BG216" i="4"/>
  <c r="BF216" i="4"/>
  <c r="AA216" i="4"/>
  <c r="Y216" i="4"/>
  <c r="W216" i="4"/>
  <c r="BK216" i="4"/>
  <c r="N216" i="4"/>
  <c r="BE216" i="4"/>
  <c r="BI212" i="4"/>
  <c r="BH212" i="4"/>
  <c r="BG212" i="4"/>
  <c r="BF212" i="4"/>
  <c r="AA212" i="4"/>
  <c r="Y212" i="4"/>
  <c r="W212" i="4"/>
  <c r="BK212" i="4"/>
  <c r="N212" i="4"/>
  <c r="BE212" i="4" s="1"/>
  <c r="BI210" i="4"/>
  <c r="BH210" i="4"/>
  <c r="BG210" i="4"/>
  <c r="BF210" i="4"/>
  <c r="AA210" i="4"/>
  <c r="Y210" i="4"/>
  <c r="W210" i="4"/>
  <c r="BK210" i="4"/>
  <c r="N210" i="4"/>
  <c r="BE210" i="4"/>
  <c r="BI206" i="4"/>
  <c r="BH206" i="4"/>
  <c r="BG206" i="4"/>
  <c r="BF206" i="4"/>
  <c r="AA206" i="4"/>
  <c r="Y206" i="4"/>
  <c r="W206" i="4"/>
  <c r="BK206" i="4"/>
  <c r="N206" i="4"/>
  <c r="BE206" i="4" s="1"/>
  <c r="BI205" i="4"/>
  <c r="BH205" i="4"/>
  <c r="BG205" i="4"/>
  <c r="BF205" i="4"/>
  <c r="AA205" i="4"/>
  <c r="AA204" i="4"/>
  <c r="Y205" i="4"/>
  <c r="Y204" i="4"/>
  <c r="W205" i="4"/>
  <c r="W204" i="4" s="1"/>
  <c r="BK205" i="4"/>
  <c r="N205" i="4"/>
  <c r="BE205" i="4" s="1"/>
  <c r="BI203" i="4"/>
  <c r="BH203" i="4"/>
  <c r="BG203" i="4"/>
  <c r="BF203" i="4"/>
  <c r="AA203" i="4"/>
  <c r="Y203" i="4"/>
  <c r="W203" i="4"/>
  <c r="BK203" i="4"/>
  <c r="N203" i="4"/>
  <c r="BE203" i="4"/>
  <c r="BI202" i="4"/>
  <c r="BH202" i="4"/>
  <c r="BG202" i="4"/>
  <c r="BF202" i="4"/>
  <c r="AA202" i="4"/>
  <c r="Y202" i="4"/>
  <c r="W202" i="4"/>
  <c r="BK202" i="4"/>
  <c r="N202" i="4"/>
  <c r="BE202" i="4" s="1"/>
  <c r="BI201" i="4"/>
  <c r="BH201" i="4"/>
  <c r="BG201" i="4"/>
  <c r="BF201" i="4"/>
  <c r="AA201" i="4"/>
  <c r="Y201" i="4"/>
  <c r="W201" i="4"/>
  <c r="BK201" i="4"/>
  <c r="N201" i="4"/>
  <c r="BE201" i="4" s="1"/>
  <c r="BI197" i="4"/>
  <c r="BH197" i="4"/>
  <c r="BG197" i="4"/>
  <c r="BF197" i="4"/>
  <c r="AA197" i="4"/>
  <c r="Y197" i="4"/>
  <c r="W197" i="4"/>
  <c r="BK197" i="4"/>
  <c r="N197" i="4"/>
  <c r="BE197" i="4"/>
  <c r="BI196" i="4"/>
  <c r="BH196" i="4"/>
  <c r="BG196" i="4"/>
  <c r="BF196" i="4"/>
  <c r="AA196" i="4"/>
  <c r="Y196" i="4"/>
  <c r="W196" i="4"/>
  <c r="W186" i="4" s="1"/>
  <c r="BK196" i="4"/>
  <c r="N196" i="4"/>
  <c r="BE196" i="4" s="1"/>
  <c r="BI192" i="4"/>
  <c r="BH192" i="4"/>
  <c r="BG192" i="4"/>
  <c r="BF192" i="4"/>
  <c r="AA192" i="4"/>
  <c r="Y192" i="4"/>
  <c r="W192" i="4"/>
  <c r="BK192" i="4"/>
  <c r="N192" i="4"/>
  <c r="BE192" i="4"/>
  <c r="BI191" i="4"/>
  <c r="BH191" i="4"/>
  <c r="BG191" i="4"/>
  <c r="BF191" i="4"/>
  <c r="AA191" i="4"/>
  <c r="Y191" i="4"/>
  <c r="W191" i="4"/>
  <c r="BK191" i="4"/>
  <c r="N191" i="4"/>
  <c r="BE191" i="4" s="1"/>
  <c r="BI187" i="4"/>
  <c r="BH187" i="4"/>
  <c r="BG187" i="4"/>
  <c r="BF187" i="4"/>
  <c r="AA187" i="4"/>
  <c r="AA186" i="4"/>
  <c r="AA185" i="4" s="1"/>
  <c r="Y187" i="4"/>
  <c r="Y186" i="4" s="1"/>
  <c r="W187" i="4"/>
  <c r="BK187" i="4"/>
  <c r="N187" i="4"/>
  <c r="BE187" i="4" s="1"/>
  <c r="BI184" i="4"/>
  <c r="BH184" i="4"/>
  <c r="BG184" i="4"/>
  <c r="BF184" i="4"/>
  <c r="AA184" i="4"/>
  <c r="AA183" i="4"/>
  <c r="Y184" i="4"/>
  <c r="Y183" i="4"/>
  <c r="W184" i="4"/>
  <c r="W183" i="4" s="1"/>
  <c r="BK184" i="4"/>
  <c r="BK183" i="4"/>
  <c r="N183" i="4" s="1"/>
  <c r="N95" i="4" s="1"/>
  <c r="N184" i="4"/>
  <c r="BE184" i="4" s="1"/>
  <c r="BI182" i="4"/>
  <c r="BH182" i="4"/>
  <c r="BG182" i="4"/>
  <c r="BF182" i="4"/>
  <c r="AA182" i="4"/>
  <c r="Y182" i="4"/>
  <c r="W182" i="4"/>
  <c r="BK182" i="4"/>
  <c r="N182" i="4"/>
  <c r="BE182" i="4"/>
  <c r="BI181" i="4"/>
  <c r="BH181" i="4"/>
  <c r="BG181" i="4"/>
  <c r="BF181" i="4"/>
  <c r="AA181" i="4"/>
  <c r="Y181" i="4"/>
  <c r="W181" i="4"/>
  <c r="BK181" i="4"/>
  <c r="N181" i="4"/>
  <c r="BE181" i="4" s="1"/>
  <c r="BI180" i="4"/>
  <c r="BH180" i="4"/>
  <c r="BG180" i="4"/>
  <c r="BF180" i="4"/>
  <c r="AA180" i="4"/>
  <c r="Y180" i="4"/>
  <c r="W180" i="4"/>
  <c r="BK180" i="4"/>
  <c r="N180" i="4"/>
  <c r="BE180" i="4"/>
  <c r="BI178" i="4"/>
  <c r="BH178" i="4"/>
  <c r="BG178" i="4"/>
  <c r="BF178" i="4"/>
  <c r="AA178" i="4"/>
  <c r="AA175" i="4" s="1"/>
  <c r="Y178" i="4"/>
  <c r="Y175" i="4" s="1"/>
  <c r="W178" i="4"/>
  <c r="BK178" i="4"/>
  <c r="N178" i="4"/>
  <c r="BE178" i="4" s="1"/>
  <c r="BI177" i="4"/>
  <c r="BH177" i="4"/>
  <c r="BG177" i="4"/>
  <c r="BF177" i="4"/>
  <c r="AA177" i="4"/>
  <c r="Y177" i="4"/>
  <c r="W177" i="4"/>
  <c r="BK177" i="4"/>
  <c r="N177" i="4"/>
  <c r="BE177" i="4"/>
  <c r="BI176" i="4"/>
  <c r="BH176" i="4"/>
  <c r="BG176" i="4"/>
  <c r="BF176" i="4"/>
  <c r="AA176" i="4"/>
  <c r="Y176" i="4"/>
  <c r="W176" i="4"/>
  <c r="W175" i="4"/>
  <c r="BK176" i="4"/>
  <c r="BK175" i="4" s="1"/>
  <c r="N175" i="4" s="1"/>
  <c r="N94" i="4" s="1"/>
  <c r="N176" i="4"/>
  <c r="BE176" i="4" s="1"/>
  <c r="BI174" i="4"/>
  <c r="BH174" i="4"/>
  <c r="BG174" i="4"/>
  <c r="BF174" i="4"/>
  <c r="AA174" i="4"/>
  <c r="AA171" i="4" s="1"/>
  <c r="Y174" i="4"/>
  <c r="W174" i="4"/>
  <c r="BK174" i="4"/>
  <c r="N174" i="4"/>
  <c r="BE174" i="4"/>
  <c r="BI172" i="4"/>
  <c r="BH172" i="4"/>
  <c r="BG172" i="4"/>
  <c r="BF172" i="4"/>
  <c r="AA172" i="4"/>
  <c r="Y172" i="4"/>
  <c r="Y171" i="4"/>
  <c r="W172" i="4"/>
  <c r="W171" i="4"/>
  <c r="BK172" i="4"/>
  <c r="N172" i="4"/>
  <c r="BE172" i="4"/>
  <c r="BI169" i="4"/>
  <c r="BH169" i="4"/>
  <c r="BG169" i="4"/>
  <c r="BF169" i="4"/>
  <c r="AA169" i="4"/>
  <c r="Y169" i="4"/>
  <c r="W169" i="4"/>
  <c r="BK169" i="4"/>
  <c r="BK167" i="4" s="1"/>
  <c r="N167" i="4" s="1"/>
  <c r="N92" i="4" s="1"/>
  <c r="N169" i="4"/>
  <c r="BE169" i="4" s="1"/>
  <c r="BI168" i="4"/>
  <c r="BH168" i="4"/>
  <c r="BG168" i="4"/>
  <c r="BF168" i="4"/>
  <c r="AA168" i="4"/>
  <c r="AA167" i="4"/>
  <c r="Y168" i="4"/>
  <c r="Y167" i="4"/>
  <c r="W168" i="4"/>
  <c r="W167" i="4"/>
  <c r="BK168" i="4"/>
  <c r="N168" i="4"/>
  <c r="BE168" i="4" s="1"/>
  <c r="BI165" i="4"/>
  <c r="BH165" i="4"/>
  <c r="BG165" i="4"/>
  <c r="BF165" i="4"/>
  <c r="AA165" i="4"/>
  <c r="Y165" i="4"/>
  <c r="W165" i="4"/>
  <c r="BK165" i="4"/>
  <c r="N165" i="4"/>
  <c r="BE165" i="4"/>
  <c r="BI164" i="4"/>
  <c r="BH164" i="4"/>
  <c r="BG164" i="4"/>
  <c r="BF164" i="4"/>
  <c r="AA164" i="4"/>
  <c r="Y164" i="4"/>
  <c r="W164" i="4"/>
  <c r="BK164" i="4"/>
  <c r="N164" i="4"/>
  <c r="BE164" i="4" s="1"/>
  <c r="BI162" i="4"/>
  <c r="BH162" i="4"/>
  <c r="BG162" i="4"/>
  <c r="BF162" i="4"/>
  <c r="AA162" i="4"/>
  <c r="Y162" i="4"/>
  <c r="W162" i="4"/>
  <c r="BK162" i="4"/>
  <c r="N162" i="4"/>
  <c r="BE162" i="4"/>
  <c r="BI158" i="4"/>
  <c r="BH158" i="4"/>
  <c r="BG158" i="4"/>
  <c r="BF158" i="4"/>
  <c r="AA158" i="4"/>
  <c r="Y158" i="4"/>
  <c r="W158" i="4"/>
  <c r="BK158" i="4"/>
  <c r="N158" i="4"/>
  <c r="BE158" i="4" s="1"/>
  <c r="BI156" i="4"/>
  <c r="BH156" i="4"/>
  <c r="BG156" i="4"/>
  <c r="BF156" i="4"/>
  <c r="AA156" i="4"/>
  <c r="Y156" i="4"/>
  <c r="W156" i="4"/>
  <c r="BK156" i="4"/>
  <c r="N156" i="4"/>
  <c r="BE156" i="4"/>
  <c r="BI155" i="4"/>
  <c r="BH155" i="4"/>
  <c r="BG155" i="4"/>
  <c r="BF155" i="4"/>
  <c r="AA155" i="4"/>
  <c r="Y155" i="4"/>
  <c r="W155" i="4"/>
  <c r="BK155" i="4"/>
  <c r="N155" i="4"/>
  <c r="BE155" i="4" s="1"/>
  <c r="BI153" i="4"/>
  <c r="BH153" i="4"/>
  <c r="BG153" i="4"/>
  <c r="BF153" i="4"/>
  <c r="AA153" i="4"/>
  <c r="Y153" i="4"/>
  <c r="W153" i="4"/>
  <c r="BK153" i="4"/>
  <c r="N153" i="4"/>
  <c r="BE153" i="4"/>
  <c r="BI151" i="4"/>
  <c r="BH151" i="4"/>
  <c r="BG151" i="4"/>
  <c r="BF151" i="4"/>
  <c r="AA151" i="4"/>
  <c r="Y151" i="4"/>
  <c r="W151" i="4"/>
  <c r="BK151" i="4"/>
  <c r="N151" i="4"/>
  <c r="BE151" i="4" s="1"/>
  <c r="BI149" i="4"/>
  <c r="BH149" i="4"/>
  <c r="BG149" i="4"/>
  <c r="BF149" i="4"/>
  <c r="AA149" i="4"/>
  <c r="AA144" i="4" s="1"/>
  <c r="Y149" i="4"/>
  <c r="Y144" i="4" s="1"/>
  <c r="W149" i="4"/>
  <c r="BK149" i="4"/>
  <c r="N149" i="4"/>
  <c r="BE149" i="4"/>
  <c r="BI147" i="4"/>
  <c r="BH147" i="4"/>
  <c r="BG147" i="4"/>
  <c r="BF147" i="4"/>
  <c r="AA147" i="4"/>
  <c r="Y147" i="4"/>
  <c r="W147" i="4"/>
  <c r="BK147" i="4"/>
  <c r="N147" i="4"/>
  <c r="BE147" i="4" s="1"/>
  <c r="BI145" i="4"/>
  <c r="BH145" i="4"/>
  <c r="BG145" i="4"/>
  <c r="BF145" i="4"/>
  <c r="AA145" i="4"/>
  <c r="Y145" i="4"/>
  <c r="W145" i="4"/>
  <c r="W144" i="4"/>
  <c r="BK145" i="4"/>
  <c r="BK144" i="4"/>
  <c r="N144" i="4" s="1"/>
  <c r="N91" i="4" s="1"/>
  <c r="N145" i="4"/>
  <c r="BE145" i="4" s="1"/>
  <c r="BI138" i="4"/>
  <c r="BH138" i="4"/>
  <c r="BG138" i="4"/>
  <c r="BF138" i="4"/>
  <c r="AA138" i="4"/>
  <c r="Y138" i="4"/>
  <c r="W138" i="4"/>
  <c r="BK138" i="4"/>
  <c r="N138" i="4"/>
  <c r="BE138" i="4"/>
  <c r="BI136" i="4"/>
  <c r="BH136" i="4"/>
  <c r="BG136" i="4"/>
  <c r="BF136" i="4"/>
  <c r="AA136" i="4"/>
  <c r="Y136" i="4"/>
  <c r="W136" i="4"/>
  <c r="BK136" i="4"/>
  <c r="N136" i="4"/>
  <c r="BE136" i="4" s="1"/>
  <c r="BI135" i="4"/>
  <c r="BH135" i="4"/>
  <c r="BG135" i="4"/>
  <c r="BF135" i="4"/>
  <c r="AA135" i="4"/>
  <c r="Y135" i="4"/>
  <c r="W135" i="4"/>
  <c r="BK135" i="4"/>
  <c r="N135" i="4"/>
  <c r="BE135" i="4"/>
  <c r="BI133" i="4"/>
  <c r="BH133" i="4"/>
  <c r="BG133" i="4"/>
  <c r="BF133" i="4"/>
  <c r="AA133" i="4"/>
  <c r="Y133" i="4"/>
  <c r="W133" i="4"/>
  <c r="BK133" i="4"/>
  <c r="N133" i="4"/>
  <c r="BE133" i="4" s="1"/>
  <c r="BI132" i="4"/>
  <c r="BH132" i="4"/>
  <c r="BG132" i="4"/>
  <c r="BF132" i="4"/>
  <c r="AA132" i="4"/>
  <c r="Y132" i="4"/>
  <c r="W132" i="4"/>
  <c r="BK132" i="4"/>
  <c r="N132" i="4"/>
  <c r="BE132" i="4"/>
  <c r="BI130" i="4"/>
  <c r="BH130" i="4"/>
  <c r="BG130" i="4"/>
  <c r="BF130" i="4"/>
  <c r="AA130" i="4"/>
  <c r="Y130" i="4"/>
  <c r="W130" i="4"/>
  <c r="BK130" i="4"/>
  <c r="N130" i="4"/>
  <c r="BE130" i="4" s="1"/>
  <c r="BI129" i="4"/>
  <c r="BH129" i="4"/>
  <c r="BG129" i="4"/>
  <c r="H34" i="4" s="1"/>
  <c r="BB90" i="1" s="1"/>
  <c r="BF129" i="4"/>
  <c r="AA129" i="4"/>
  <c r="AA125" i="4" s="1"/>
  <c r="Y129" i="4"/>
  <c r="W129" i="4"/>
  <c r="BK129" i="4"/>
  <c r="N129" i="4"/>
  <c r="BE129" i="4"/>
  <c r="BI126" i="4"/>
  <c r="BH126" i="4"/>
  <c r="BG126" i="4"/>
  <c r="BF126" i="4"/>
  <c r="M33" i="4" s="1"/>
  <c r="AW90" i="1" s="1"/>
  <c r="AA126" i="4"/>
  <c r="Y126" i="4"/>
  <c r="Y125" i="4"/>
  <c r="Y124" i="4" s="1"/>
  <c r="W126" i="4"/>
  <c r="W125" i="4"/>
  <c r="W124" i="4" s="1"/>
  <c r="BK126" i="4"/>
  <c r="N126" i="4"/>
  <c r="BE126" i="4" s="1"/>
  <c r="M120" i="4"/>
  <c r="M119" i="4"/>
  <c r="F119" i="4"/>
  <c r="F117" i="4"/>
  <c r="F115" i="4"/>
  <c r="M28" i="4"/>
  <c r="AS90" i="1" s="1"/>
  <c r="M84" i="4"/>
  <c r="M83" i="4"/>
  <c r="F83" i="4"/>
  <c r="F81" i="4"/>
  <c r="F79" i="4"/>
  <c r="O15" i="4"/>
  <c r="E15" i="4"/>
  <c r="F120" i="4" s="1"/>
  <c r="F84" i="4"/>
  <c r="O14" i="4"/>
  <c r="O9" i="4"/>
  <c r="M117" i="4"/>
  <c r="M81" i="4"/>
  <c r="F6" i="4"/>
  <c r="F78" i="4" s="1"/>
  <c r="F114" i="4"/>
  <c r="AY89" i="1"/>
  <c r="AX89" i="1"/>
  <c r="BI155" i="3"/>
  <c r="BH155" i="3"/>
  <c r="BG155" i="3"/>
  <c r="BF155" i="3"/>
  <c r="AA155" i="3"/>
  <c r="AA154" i="3"/>
  <c r="Y155" i="3"/>
  <c r="Y154" i="3" s="1"/>
  <c r="W155" i="3"/>
  <c r="W154" i="3" s="1"/>
  <c r="BK155" i="3"/>
  <c r="BK154" i="3" s="1"/>
  <c r="N154" i="3" s="1"/>
  <c r="N93" i="3" s="1"/>
  <c r="N155" i="3"/>
  <c r="BE155" i="3"/>
  <c r="BI151" i="3"/>
  <c r="BH151" i="3"/>
  <c r="BG151" i="3"/>
  <c r="BF151" i="3"/>
  <c r="AA151" i="3"/>
  <c r="Y151" i="3"/>
  <c r="W151" i="3"/>
  <c r="BK151" i="3"/>
  <c r="N151" i="3"/>
  <c r="BE151" i="3" s="1"/>
  <c r="BI148" i="3"/>
  <c r="BH148" i="3"/>
  <c r="BG148" i="3"/>
  <c r="BF148" i="3"/>
  <c r="AA148" i="3"/>
  <c r="AA147" i="3" s="1"/>
  <c r="Y148" i="3"/>
  <c r="Y147" i="3" s="1"/>
  <c r="W148" i="3"/>
  <c r="W147" i="3" s="1"/>
  <c r="BK148" i="3"/>
  <c r="N148" i="3"/>
  <c r="BE148" i="3"/>
  <c r="BI146" i="3"/>
  <c r="BH146" i="3"/>
  <c r="BG146" i="3"/>
  <c r="BF146" i="3"/>
  <c r="AA146" i="3"/>
  <c r="Y146" i="3"/>
  <c r="W146" i="3"/>
  <c r="BK146" i="3"/>
  <c r="N146" i="3"/>
  <c r="BE146" i="3" s="1"/>
  <c r="BI144" i="3"/>
  <c r="BH144" i="3"/>
  <c r="BG144" i="3"/>
  <c r="BF144" i="3"/>
  <c r="AA144" i="3"/>
  <c r="Y144" i="3"/>
  <c r="W144" i="3"/>
  <c r="BK144" i="3"/>
  <c r="N144" i="3"/>
  <c r="BE144" i="3" s="1"/>
  <c r="BI142" i="3"/>
  <c r="BH142" i="3"/>
  <c r="BG142" i="3"/>
  <c r="BF142" i="3"/>
  <c r="AA142" i="3"/>
  <c r="Y142" i="3"/>
  <c r="W142" i="3"/>
  <c r="BK142" i="3"/>
  <c r="N142" i="3"/>
  <c r="BE142" i="3" s="1"/>
  <c r="BI139" i="3"/>
  <c r="BH139" i="3"/>
  <c r="BG139" i="3"/>
  <c r="BF139" i="3"/>
  <c r="AA139" i="3"/>
  <c r="Y139" i="3"/>
  <c r="W139" i="3"/>
  <c r="BK139" i="3"/>
  <c r="N139" i="3"/>
  <c r="BE139" i="3" s="1"/>
  <c r="BI138" i="3"/>
  <c r="BH138" i="3"/>
  <c r="BG138" i="3"/>
  <c r="BF138" i="3"/>
  <c r="AA138" i="3"/>
  <c r="Y138" i="3"/>
  <c r="W138" i="3"/>
  <c r="BK138" i="3"/>
  <c r="N138" i="3"/>
  <c r="BE138" i="3" s="1"/>
  <c r="BI136" i="3"/>
  <c r="BH136" i="3"/>
  <c r="BG136" i="3"/>
  <c r="BF136" i="3"/>
  <c r="AA136" i="3"/>
  <c r="Y136" i="3"/>
  <c r="W136" i="3"/>
  <c r="BK136" i="3"/>
  <c r="N136" i="3"/>
  <c r="BE136" i="3"/>
  <c r="BI134" i="3"/>
  <c r="BH134" i="3"/>
  <c r="BG134" i="3"/>
  <c r="BF134" i="3"/>
  <c r="AA134" i="3"/>
  <c r="Y134" i="3"/>
  <c r="W134" i="3"/>
  <c r="BK134" i="3"/>
  <c r="N134" i="3"/>
  <c r="BE134" i="3" s="1"/>
  <c r="BI131" i="3"/>
  <c r="BH131" i="3"/>
  <c r="BG131" i="3"/>
  <c r="BF131" i="3"/>
  <c r="AA131" i="3"/>
  <c r="Y131" i="3"/>
  <c r="W131" i="3"/>
  <c r="BK131" i="3"/>
  <c r="N131" i="3"/>
  <c r="BE131" i="3" s="1"/>
  <c r="BI128" i="3"/>
  <c r="BH128" i="3"/>
  <c r="BG128" i="3"/>
  <c r="BF128" i="3"/>
  <c r="AA128" i="3"/>
  <c r="AA127" i="3" s="1"/>
  <c r="Y128" i="3"/>
  <c r="Y127" i="3" s="1"/>
  <c r="W128" i="3"/>
  <c r="W127" i="3" s="1"/>
  <c r="BK128" i="3"/>
  <c r="N128" i="3"/>
  <c r="BE128" i="3"/>
  <c r="BI123" i="3"/>
  <c r="BH123" i="3"/>
  <c r="BG123" i="3"/>
  <c r="BF123" i="3"/>
  <c r="AA123" i="3"/>
  <c r="Y123" i="3"/>
  <c r="W123" i="3"/>
  <c r="BK123" i="3"/>
  <c r="N123" i="3"/>
  <c r="BE123" i="3" s="1"/>
  <c r="BI121" i="3"/>
  <c r="BH121" i="3"/>
  <c r="H35" i="3" s="1"/>
  <c r="BC89" i="1" s="1"/>
  <c r="BG121" i="3"/>
  <c r="BF121" i="3"/>
  <c r="AA121" i="3"/>
  <c r="Y121" i="3"/>
  <c r="W121" i="3"/>
  <c r="BK121" i="3"/>
  <c r="N121" i="3"/>
  <c r="BE121" i="3"/>
  <c r="BI120" i="3"/>
  <c r="BH120" i="3"/>
  <c r="BG120" i="3"/>
  <c r="BF120" i="3"/>
  <c r="H33" i="3" s="1"/>
  <c r="BA89" i="1" s="1"/>
  <c r="AA120" i="3"/>
  <c r="Y120" i="3"/>
  <c r="W120" i="3"/>
  <c r="BK120" i="3"/>
  <c r="N120" i="3"/>
  <c r="BE120" i="3" s="1"/>
  <c r="BI117" i="3"/>
  <c r="BH117" i="3"/>
  <c r="BG117" i="3"/>
  <c r="H34" i="3" s="1"/>
  <c r="BB89" i="1" s="1"/>
  <c r="BF117" i="3"/>
  <c r="M33" i="3" s="1"/>
  <c r="AW89" i="1" s="1"/>
  <c r="AA117" i="3"/>
  <c r="AA116" i="3" s="1"/>
  <c r="AA115" i="3" s="1"/>
  <c r="AA114" i="3" s="1"/>
  <c r="Y117" i="3"/>
  <c r="Y116" i="3" s="1"/>
  <c r="Y115" i="3" s="1"/>
  <c r="Y114" i="3" s="1"/>
  <c r="W117" i="3"/>
  <c r="W116" i="3" s="1"/>
  <c r="BK117" i="3"/>
  <c r="BK116" i="3" s="1"/>
  <c r="N116" i="3" s="1"/>
  <c r="N90" i="3" s="1"/>
  <c r="N117" i="3"/>
  <c r="BE117" i="3" s="1"/>
  <c r="M111" i="3"/>
  <c r="M110" i="3"/>
  <c r="F110" i="3"/>
  <c r="F108" i="3"/>
  <c r="F106" i="3"/>
  <c r="M28" i="3"/>
  <c r="AS89" i="1"/>
  <c r="M84" i="3"/>
  <c r="M83" i="3"/>
  <c r="F83" i="3"/>
  <c r="F81" i="3"/>
  <c r="F79" i="3"/>
  <c r="O15" i="3"/>
  <c r="E15" i="3"/>
  <c r="F111" i="3" s="1"/>
  <c r="F84" i="3"/>
  <c r="O14" i="3"/>
  <c r="O9" i="3"/>
  <c r="M81" i="3" s="1"/>
  <c r="M108" i="3"/>
  <c r="F6" i="3"/>
  <c r="F105" i="3" s="1"/>
  <c r="F78" i="3"/>
  <c r="AY88" i="1"/>
  <c r="AX88" i="1"/>
  <c r="BI190" i="2"/>
  <c r="BH190" i="2"/>
  <c r="BG190" i="2"/>
  <c r="BF190" i="2"/>
  <c r="AA190" i="2"/>
  <c r="Y190" i="2"/>
  <c r="W190" i="2"/>
  <c r="BK190" i="2"/>
  <c r="N190" i="2"/>
  <c r="BE190" i="2"/>
  <c r="BI186" i="2"/>
  <c r="BH186" i="2"/>
  <c r="BG186" i="2"/>
  <c r="BF186" i="2"/>
  <c r="AA186" i="2"/>
  <c r="Y186" i="2"/>
  <c r="W186" i="2"/>
  <c r="W179" i="2" s="1"/>
  <c r="BK186" i="2"/>
  <c r="N186" i="2"/>
  <c r="BE186" i="2" s="1"/>
  <c r="BI184" i="2"/>
  <c r="BH184" i="2"/>
  <c r="BG184" i="2"/>
  <c r="BF184" i="2"/>
  <c r="AA184" i="2"/>
  <c r="Y184" i="2"/>
  <c r="W184" i="2"/>
  <c r="BK184" i="2"/>
  <c r="N184" i="2"/>
  <c r="BE184" i="2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/>
  <c r="BI180" i="2"/>
  <c r="BH180" i="2"/>
  <c r="BG180" i="2"/>
  <c r="BF180" i="2"/>
  <c r="AA180" i="2"/>
  <c r="AA179" i="2"/>
  <c r="Y180" i="2"/>
  <c r="Y179" i="2"/>
  <c r="W180" i="2"/>
  <c r="BK180" i="2"/>
  <c r="N180" i="2"/>
  <c r="BE180" i="2"/>
  <c r="BI178" i="2"/>
  <c r="BH178" i="2"/>
  <c r="BG178" i="2"/>
  <c r="BF178" i="2"/>
  <c r="AA178" i="2"/>
  <c r="Y178" i="2"/>
  <c r="W178" i="2"/>
  <c r="BK178" i="2"/>
  <c r="N178" i="2"/>
  <c r="BE178" i="2" s="1"/>
  <c r="BI176" i="2"/>
  <c r="BH176" i="2"/>
  <c r="BG176" i="2"/>
  <c r="BF176" i="2"/>
  <c r="AA176" i="2"/>
  <c r="AA175" i="2"/>
  <c r="Y176" i="2"/>
  <c r="Y175" i="2"/>
  <c r="W176" i="2"/>
  <c r="W175" i="2"/>
  <c r="BK176" i="2"/>
  <c r="BK175" i="2" s="1"/>
  <c r="N175" i="2" s="1"/>
  <c r="N91" i="2" s="1"/>
  <c r="N176" i="2"/>
  <c r="BE176" i="2" s="1"/>
  <c r="BI174" i="2"/>
  <c r="BH174" i="2"/>
  <c r="BG174" i="2"/>
  <c r="BF174" i="2"/>
  <c r="AA174" i="2"/>
  <c r="Y174" i="2"/>
  <c r="W174" i="2"/>
  <c r="BK174" i="2"/>
  <c r="N174" i="2"/>
  <c r="BE174" i="2"/>
  <c r="BI173" i="2"/>
  <c r="BH173" i="2"/>
  <c r="BG173" i="2"/>
  <c r="BF173" i="2"/>
  <c r="AA173" i="2"/>
  <c r="Y173" i="2"/>
  <c r="W173" i="2"/>
  <c r="BK173" i="2"/>
  <c r="N173" i="2"/>
  <c r="BE173" i="2"/>
  <c r="BI172" i="2"/>
  <c r="BH172" i="2"/>
  <c r="BG172" i="2"/>
  <c r="BF172" i="2"/>
  <c r="AA172" i="2"/>
  <c r="Y172" i="2"/>
  <c r="W172" i="2"/>
  <c r="BK172" i="2"/>
  <c r="N172" i="2"/>
  <c r="BE172" i="2"/>
  <c r="BI171" i="2"/>
  <c r="BH171" i="2"/>
  <c r="BG171" i="2"/>
  <c r="BF171" i="2"/>
  <c r="AA171" i="2"/>
  <c r="Y171" i="2"/>
  <c r="W171" i="2"/>
  <c r="BK171" i="2"/>
  <c r="N171" i="2"/>
  <c r="BE171" i="2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8" i="2"/>
  <c r="BH158" i="2"/>
  <c r="BG158" i="2"/>
  <c r="BF158" i="2"/>
  <c r="AA158" i="2"/>
  <c r="Y158" i="2"/>
  <c r="W158" i="2"/>
  <c r="BK158" i="2"/>
  <c r="N158" i="2"/>
  <c r="BE158" i="2" s="1"/>
  <c r="BI155" i="2"/>
  <c r="BH155" i="2"/>
  <c r="BG155" i="2"/>
  <c r="BF155" i="2"/>
  <c r="AA155" i="2"/>
  <c r="Y155" i="2"/>
  <c r="W155" i="2"/>
  <c r="BK155" i="2"/>
  <c r="N155" i="2"/>
  <c r="BE155" i="2" s="1"/>
  <c r="BI151" i="2"/>
  <c r="BH151" i="2"/>
  <c r="BG151" i="2"/>
  <c r="BF151" i="2"/>
  <c r="AA151" i="2"/>
  <c r="Y151" i="2"/>
  <c r="W151" i="2"/>
  <c r="BK151" i="2"/>
  <c r="N151" i="2"/>
  <c r="BE151" i="2" s="1"/>
  <c r="BI147" i="2"/>
  <c r="BH147" i="2"/>
  <c r="BG147" i="2"/>
  <c r="BF147" i="2"/>
  <c r="AA147" i="2"/>
  <c r="Y147" i="2"/>
  <c r="W147" i="2"/>
  <c r="BK147" i="2"/>
  <c r="N147" i="2"/>
  <c r="BE147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33" i="2"/>
  <c r="BH133" i="2"/>
  <c r="BG133" i="2"/>
  <c r="BF133" i="2"/>
  <c r="AA133" i="2"/>
  <c r="AA115" i="2" s="1"/>
  <c r="AA114" i="2" s="1"/>
  <c r="AA113" i="2" s="1"/>
  <c r="Y133" i="2"/>
  <c r="W133" i="2"/>
  <c r="BK133" i="2"/>
  <c r="N133" i="2"/>
  <c r="BE133" i="2" s="1"/>
  <c r="BI130" i="2"/>
  <c r="BH130" i="2"/>
  <c r="BG130" i="2"/>
  <c r="BF130" i="2"/>
  <c r="AA130" i="2"/>
  <c r="Y130" i="2"/>
  <c r="W130" i="2"/>
  <c r="BK130" i="2"/>
  <c r="N130" i="2"/>
  <c r="BE130" i="2" s="1"/>
  <c r="BI122" i="2"/>
  <c r="BH122" i="2"/>
  <c r="BG122" i="2"/>
  <c r="BF122" i="2"/>
  <c r="AA122" i="2"/>
  <c r="Y122" i="2"/>
  <c r="W122" i="2"/>
  <c r="BK122" i="2"/>
  <c r="N122" i="2"/>
  <c r="BE122" i="2" s="1"/>
  <c r="BI116" i="2"/>
  <c r="BH116" i="2"/>
  <c r="BG116" i="2"/>
  <c r="BF116" i="2"/>
  <c r="AA116" i="2"/>
  <c r="Y116" i="2"/>
  <c r="W116" i="2"/>
  <c r="W115" i="2" s="1"/>
  <c r="W114" i="2" s="1"/>
  <c r="W113" i="2" s="1"/>
  <c r="AU88" i="1" s="1"/>
  <c r="BK116" i="2"/>
  <c r="N116" i="2"/>
  <c r="BE116" i="2" s="1"/>
  <c r="M110" i="2"/>
  <c r="M109" i="2"/>
  <c r="F109" i="2"/>
  <c r="F107" i="2"/>
  <c r="F105" i="2"/>
  <c r="M28" i="2"/>
  <c r="AS88" i="1" s="1"/>
  <c r="M84" i="2"/>
  <c r="M83" i="2"/>
  <c r="F83" i="2"/>
  <c r="F81" i="2"/>
  <c r="F79" i="2"/>
  <c r="O15" i="2"/>
  <c r="E15" i="2"/>
  <c r="F84" i="2" s="1"/>
  <c r="O14" i="2"/>
  <c r="O9" i="2"/>
  <c r="M107" i="2" s="1"/>
  <c r="M81" i="2"/>
  <c r="F6" i="2"/>
  <c r="F104" i="2" s="1"/>
  <c r="F78" i="2"/>
  <c r="AK27" i="1"/>
  <c r="AM83" i="1"/>
  <c r="L83" i="1"/>
  <c r="AM82" i="1"/>
  <c r="L82" i="1"/>
  <c r="AM80" i="1"/>
  <c r="L80" i="1"/>
  <c r="L78" i="1"/>
  <c r="L77" i="1"/>
  <c r="H34" i="10" l="1"/>
  <c r="BB96" i="1" s="1"/>
  <c r="H35" i="10"/>
  <c r="BC96" i="1" s="1"/>
  <c r="H33" i="9"/>
  <c r="BA95" i="1" s="1"/>
  <c r="H34" i="9"/>
  <c r="BB95" i="1" s="1"/>
  <c r="BK114" i="9"/>
  <c r="BK124" i="8"/>
  <c r="BK150" i="8"/>
  <c r="N150" i="8" s="1"/>
  <c r="N92" i="8" s="1"/>
  <c r="BK225" i="8"/>
  <c r="N225" i="8" s="1"/>
  <c r="N100" i="8" s="1"/>
  <c r="BK148" i="7"/>
  <c r="N148" i="7" s="1"/>
  <c r="N93" i="7" s="1"/>
  <c r="H33" i="7"/>
  <c r="BA93" i="1" s="1"/>
  <c r="H36" i="7"/>
  <c r="BD93" i="1" s="1"/>
  <c r="H33" i="6"/>
  <c r="BA92" i="1" s="1"/>
  <c r="H35" i="6"/>
  <c r="BC92" i="1" s="1"/>
  <c r="BK140" i="5"/>
  <c r="BK131" i="5"/>
  <c r="N131" i="5" s="1"/>
  <c r="N92" i="5" s="1"/>
  <c r="H35" i="5"/>
  <c r="BC91" i="1" s="1"/>
  <c r="BK186" i="4"/>
  <c r="BK230" i="4"/>
  <c r="N230" i="4" s="1"/>
  <c r="N99" i="4" s="1"/>
  <c r="BK242" i="4"/>
  <c r="N242" i="4" s="1"/>
  <c r="N100" i="4" s="1"/>
  <c r="BK125" i="4"/>
  <c r="N125" i="4" s="1"/>
  <c r="N90" i="4" s="1"/>
  <c r="H36" i="4"/>
  <c r="BD90" i="1" s="1"/>
  <c r="BK171" i="4"/>
  <c r="N171" i="4" s="1"/>
  <c r="N93" i="4" s="1"/>
  <c r="H35" i="4"/>
  <c r="BC90" i="1" s="1"/>
  <c r="BK204" i="4"/>
  <c r="N204" i="4" s="1"/>
  <c r="N98" i="4" s="1"/>
  <c r="BK257" i="4"/>
  <c r="N257" i="4" s="1"/>
  <c r="N102" i="4" s="1"/>
  <c r="BK127" i="3"/>
  <c r="H36" i="3"/>
  <c r="BD89" i="1" s="1"/>
  <c r="BK147" i="3"/>
  <c r="N147" i="3" s="1"/>
  <c r="N92" i="3" s="1"/>
  <c r="BK179" i="2"/>
  <c r="N179" i="2" s="1"/>
  <c r="N92" i="2" s="1"/>
  <c r="H34" i="8"/>
  <c r="BB94" i="1" s="1"/>
  <c r="H36" i="8"/>
  <c r="BD94" i="1" s="1"/>
  <c r="BK165" i="8"/>
  <c r="N165" i="8" s="1"/>
  <c r="N94" i="8" s="1"/>
  <c r="Y123" i="8"/>
  <c r="H33" i="8"/>
  <c r="BA94" i="1" s="1"/>
  <c r="H35" i="8"/>
  <c r="BC94" i="1" s="1"/>
  <c r="Y117" i="5"/>
  <c r="Y116" i="5" s="1"/>
  <c r="H34" i="5"/>
  <c r="BB91" i="1" s="1"/>
  <c r="AA118" i="5"/>
  <c r="AA117" i="5" s="1"/>
  <c r="AA116" i="5" s="1"/>
  <c r="H33" i="5"/>
  <c r="BA91" i="1" s="1"/>
  <c r="H36" i="5"/>
  <c r="BD91" i="1" s="1"/>
  <c r="BK118" i="5"/>
  <c r="N118" i="5" s="1"/>
  <c r="N90" i="5" s="1"/>
  <c r="W118" i="5"/>
  <c r="W117" i="5" s="1"/>
  <c r="W116" i="5" s="1"/>
  <c r="AU91" i="1" s="1"/>
  <c r="BK115" i="2"/>
  <c r="N115" i="2" s="1"/>
  <c r="N90" i="2" s="1"/>
  <c r="H35" i="2"/>
  <c r="BC88" i="1" s="1"/>
  <c r="Y115" i="2"/>
  <c r="Y114" i="2" s="1"/>
  <c r="Y113" i="2" s="1"/>
  <c r="H36" i="2"/>
  <c r="BD88" i="1" s="1"/>
  <c r="H33" i="2"/>
  <c r="BA88" i="1" s="1"/>
  <c r="M33" i="2"/>
  <c r="AW88" i="1" s="1"/>
  <c r="H34" i="2"/>
  <c r="BB88" i="1" s="1"/>
  <c r="N114" i="9"/>
  <c r="N90" i="9" s="1"/>
  <c r="BK113" i="9"/>
  <c r="W115" i="3"/>
  <c r="W114" i="3" s="1"/>
  <c r="AU89" i="1" s="1"/>
  <c r="AA120" i="7"/>
  <c r="AA119" i="7" s="1"/>
  <c r="M32" i="8"/>
  <c r="AV94" i="1" s="1"/>
  <c r="H32" i="8"/>
  <c r="AZ94" i="1" s="1"/>
  <c r="H32" i="9"/>
  <c r="AZ95" i="1" s="1"/>
  <c r="M32" i="9"/>
  <c r="AV95" i="1" s="1"/>
  <c r="AT95" i="1" s="1"/>
  <c r="N140" i="5"/>
  <c r="N95" i="5" s="1"/>
  <c r="BK139" i="5"/>
  <c r="N139" i="5" s="1"/>
  <c r="N94" i="5" s="1"/>
  <c r="N124" i="8"/>
  <c r="N90" i="8" s="1"/>
  <c r="BK123" i="8"/>
  <c r="W123" i="8"/>
  <c r="AA123" i="8"/>
  <c r="W185" i="4"/>
  <c r="AA124" i="4"/>
  <c r="AA123" i="4" s="1"/>
  <c r="AS87" i="1"/>
  <c r="BK115" i="3"/>
  <c r="N127" i="3"/>
  <c r="N91" i="3" s="1"/>
  <c r="H32" i="7"/>
  <c r="AZ93" i="1" s="1"/>
  <c r="N208" i="8"/>
  <c r="N99" i="8" s="1"/>
  <c r="BK207" i="8"/>
  <c r="N207" i="8" s="1"/>
  <c r="N98" i="8" s="1"/>
  <c r="W207" i="8"/>
  <c r="AA113" i="9"/>
  <c r="AA112" i="9" s="1"/>
  <c r="H32" i="10"/>
  <c r="AZ96" i="1" s="1"/>
  <c r="M32" i="4"/>
  <c r="AV90" i="1" s="1"/>
  <c r="AT90" i="1" s="1"/>
  <c r="H32" i="4"/>
  <c r="AZ90" i="1" s="1"/>
  <c r="N186" i="4"/>
  <c r="N97" i="4" s="1"/>
  <c r="M32" i="6"/>
  <c r="AV92" i="1" s="1"/>
  <c r="AT92" i="1" s="1"/>
  <c r="Y116" i="10"/>
  <c r="Y115" i="10" s="1"/>
  <c r="H32" i="5"/>
  <c r="AZ91" i="1" s="1"/>
  <c r="M32" i="5"/>
  <c r="AV91" i="1" s="1"/>
  <c r="AT91" i="1" s="1"/>
  <c r="M32" i="2"/>
  <c r="AV88" i="1" s="1"/>
  <c r="AT88" i="1" s="1"/>
  <c r="H32" i="2"/>
  <c r="AZ88" i="1" s="1"/>
  <c r="M32" i="7"/>
  <c r="AV93" i="1" s="1"/>
  <c r="AT93" i="1" s="1"/>
  <c r="Y207" i="8"/>
  <c r="Y122" i="8" s="1"/>
  <c r="AA207" i="8"/>
  <c r="N117" i="10"/>
  <c r="N90" i="10" s="1"/>
  <c r="BK116" i="10"/>
  <c r="H32" i="3"/>
  <c r="AZ89" i="1" s="1"/>
  <c r="M32" i="3"/>
  <c r="AV89" i="1" s="1"/>
  <c r="AT89" i="1" s="1"/>
  <c r="W123" i="4"/>
  <c r="AU90" i="1" s="1"/>
  <c r="Y185" i="4"/>
  <c r="Y123" i="4" s="1"/>
  <c r="W116" i="10"/>
  <c r="W115" i="10" s="1"/>
  <c r="AU96" i="1" s="1"/>
  <c r="F113" i="5"/>
  <c r="M33" i="7"/>
  <c r="AW93" i="1" s="1"/>
  <c r="F109" i="9"/>
  <c r="M32" i="10"/>
  <c r="AV96" i="1" s="1"/>
  <c r="AT96" i="1" s="1"/>
  <c r="F78" i="8"/>
  <c r="M33" i="8"/>
  <c r="AW94" i="1" s="1"/>
  <c r="H33" i="4"/>
  <c r="BA90" i="1" s="1"/>
  <c r="F78" i="5"/>
  <c r="F84" i="6"/>
  <c r="BK114" i="6"/>
  <c r="BK120" i="7"/>
  <c r="BK165" i="7"/>
  <c r="N165" i="7" s="1"/>
  <c r="N96" i="7" s="1"/>
  <c r="M81" i="8"/>
  <c r="F78" i="9"/>
  <c r="F110" i="2"/>
  <c r="H32" i="6"/>
  <c r="AZ92" i="1" s="1"/>
  <c r="M81" i="10"/>
  <c r="M81" i="9"/>
  <c r="F84" i="10"/>
  <c r="BK117" i="5" l="1"/>
  <c r="BK116" i="5" s="1"/>
  <c r="N116" i="5" s="1"/>
  <c r="N88" i="5" s="1"/>
  <c r="BK124" i="4"/>
  <c r="BK185" i="4"/>
  <c r="N185" i="4" s="1"/>
  <c r="N96" i="4" s="1"/>
  <c r="BC87" i="1"/>
  <c r="W34" i="1" s="1"/>
  <c r="BB87" i="1"/>
  <c r="AX87" i="1" s="1"/>
  <c r="BD87" i="1"/>
  <c r="W35" i="1" s="1"/>
  <c r="BA87" i="1"/>
  <c r="AW87" i="1" s="1"/>
  <c r="AK32" i="1" s="1"/>
  <c r="BK114" i="2"/>
  <c r="N117" i="5"/>
  <c r="N89" i="5" s="1"/>
  <c r="N115" i="3"/>
  <c r="N89" i="3" s="1"/>
  <c r="BK114" i="3"/>
  <c r="N114" i="3" s="1"/>
  <c r="N88" i="3" s="1"/>
  <c r="N114" i="6"/>
  <c r="N90" i="6" s="1"/>
  <c r="BK113" i="6"/>
  <c r="N124" i="4"/>
  <c r="N89" i="4" s="1"/>
  <c r="BK123" i="4"/>
  <c r="N123" i="4" s="1"/>
  <c r="N88" i="4" s="1"/>
  <c r="AZ87" i="1"/>
  <c r="AT94" i="1"/>
  <c r="N123" i="8"/>
  <c r="N89" i="8" s="1"/>
  <c r="BK122" i="8"/>
  <c r="N122" i="8" s="1"/>
  <c r="N88" i="8" s="1"/>
  <c r="AY87" i="1"/>
  <c r="BK113" i="2"/>
  <c r="N113" i="2" s="1"/>
  <c r="N88" i="2" s="1"/>
  <c r="N114" i="2"/>
  <c r="N89" i="2" s="1"/>
  <c r="N120" i="7"/>
  <c r="N89" i="7" s="1"/>
  <c r="BK119" i="7"/>
  <c r="N119" i="7" s="1"/>
  <c r="N88" i="7" s="1"/>
  <c r="AA122" i="8"/>
  <c r="N113" i="9"/>
  <c r="N89" i="9" s="1"/>
  <c r="BK112" i="9"/>
  <c r="N112" i="9" s="1"/>
  <c r="N88" i="9" s="1"/>
  <c r="N116" i="10"/>
  <c r="N89" i="10" s="1"/>
  <c r="BK115" i="10"/>
  <c r="N115" i="10" s="1"/>
  <c r="N88" i="10" s="1"/>
  <c r="W122" i="8"/>
  <c r="AU94" i="1" s="1"/>
  <c r="AU87" i="1" s="1"/>
  <c r="W33" i="1" l="1"/>
  <c r="W32" i="1"/>
  <c r="L102" i="7"/>
  <c r="M27" i="7"/>
  <c r="M30" i="7" s="1"/>
  <c r="M27" i="3"/>
  <c r="M30" i="3" s="1"/>
  <c r="L97" i="3"/>
  <c r="M27" i="5"/>
  <c r="M30" i="5" s="1"/>
  <c r="L99" i="5"/>
  <c r="W31" i="1"/>
  <c r="AV87" i="1"/>
  <c r="N113" i="6"/>
  <c r="N89" i="6" s="1"/>
  <c r="BK112" i="6"/>
  <c r="N112" i="6" s="1"/>
  <c r="N88" i="6" s="1"/>
  <c r="L106" i="4"/>
  <c r="M27" i="4"/>
  <c r="M30" i="4" s="1"/>
  <c r="L96" i="2"/>
  <c r="M27" i="2"/>
  <c r="M30" i="2" s="1"/>
  <c r="M27" i="10"/>
  <c r="M30" i="10" s="1"/>
  <c r="L98" i="10"/>
  <c r="L105" i="8"/>
  <c r="M27" i="8"/>
  <c r="M30" i="8" s="1"/>
  <c r="M27" i="9"/>
  <c r="M30" i="9" s="1"/>
  <c r="L95" i="9"/>
  <c r="AG95" i="1" l="1"/>
  <c r="AN95" i="1" s="1"/>
  <c r="L38" i="9"/>
  <c r="AG91" i="1"/>
  <c r="AN91" i="1" s="1"/>
  <c r="L38" i="5"/>
  <c r="AG90" i="1"/>
  <c r="AN90" i="1" s="1"/>
  <c r="L38" i="4"/>
  <c r="AG94" i="1"/>
  <c r="AN94" i="1" s="1"/>
  <c r="L38" i="8"/>
  <c r="AK31" i="1"/>
  <c r="AT87" i="1"/>
  <c r="AG89" i="1"/>
  <c r="AN89" i="1" s="1"/>
  <c r="L38" i="3"/>
  <c r="L95" i="6"/>
  <c r="M27" i="6"/>
  <c r="M30" i="6" s="1"/>
  <c r="L38" i="7"/>
  <c r="AG93" i="1"/>
  <c r="AN93" i="1" s="1"/>
  <c r="AG96" i="1"/>
  <c r="AN96" i="1" s="1"/>
  <c r="L38" i="10"/>
  <c r="L38" i="2"/>
  <c r="AG88" i="1"/>
  <c r="AN88" i="1" l="1"/>
  <c r="AG92" i="1"/>
  <c r="AN92" i="1" s="1"/>
  <c r="L38" i="6"/>
  <c r="AG87" i="1" l="1"/>
  <c r="AK26" i="1" l="1"/>
  <c r="AK29" i="1" s="1"/>
  <c r="AK37" i="1" s="1"/>
  <c r="AG100" i="1"/>
  <c r="AN87" i="1"/>
  <c r="AN100" i="1" s="1"/>
</calcChain>
</file>

<file path=xl/sharedStrings.xml><?xml version="1.0" encoding="utf-8"?>
<sst xmlns="http://schemas.openxmlformats.org/spreadsheetml/2006/main" count="6939" uniqueCount="1045">
  <si>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</si>
  <si>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</si>
  <si>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</si>
  <si>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</si>
  <si>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</si>
  <si>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</si>
  <si>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</si>
  <si>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</si>
  <si>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</si>
  <si>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</si>
  <si>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</si>
  <si>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</si>
  <si>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</si>
  <si>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</si>
  <si>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</si>
  <si>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</si>
  <si>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20033B</t>
  </si>
  <si>
    <t>Stavba:</t>
  </si>
  <si>
    <t>ÚPRAVA ATRIA U ZŠ HORYMÍROVA 100</t>
  </si>
  <si>
    <t>JKSO:</t>
  </si>
  <si>
    <t/>
  </si>
  <si>
    <t>CC-CZ:</t>
  </si>
  <si>
    <t>Místo:</t>
  </si>
  <si>
    <t>ZŠ HORYMÍROVA 2978/100</t>
  </si>
  <si>
    <t>Datum:</t>
  </si>
  <si>
    <t>21. 7. 2021</t>
  </si>
  <si>
    <t>Objednatel:</t>
  </si>
  <si>
    <t>IČ:</t>
  </si>
  <si>
    <t>00845451</t>
  </si>
  <si>
    <t>ÚMOb OSTRAVA-JIH</t>
  </si>
  <si>
    <t>DIČ:</t>
  </si>
  <si>
    <t>CZ00845451</t>
  </si>
  <si>
    <t>Zhotovitel:</t>
  </si>
  <si>
    <t xml:space="preserve"> </t>
  </si>
  <si>
    <t>Projektant:</t>
  </si>
  <si>
    <t>27848183</t>
  </si>
  <si>
    <t>BYVAST pro s.r.o. - ING.VENDULA KVAPILOVÁ</t>
  </si>
  <si>
    <t>CZ27848183</t>
  </si>
  <si>
    <t>True</t>
  </si>
  <si>
    <t>Zpracovatel:</t>
  </si>
  <si>
    <t>BYVAST pro s.r.o.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</si>
  <si>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</si>
  <si>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</si>
  <si>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</si>
  <si>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</si>
  <si>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</si>
  <si>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</si>
  <si>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</si>
  <si>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</si>
  <si>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</si>
  <si>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</si>
  <si>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</si>
  <si>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</si>
  <si>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</si>
  <si>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</si>
  <si>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</si>
  <si>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</si>
  <si>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</si>
  <si>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</si>
  <si>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</si>
  <si>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</si>
  <si>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</si>
  <si>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</si>
  <si>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</si>
  <si>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</si>
  <si>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</si>
  <si>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</si>
  <si>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</si>
  <si>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</si>
  <si>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</si>
  <si>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</si>
  <si>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</si>
  <si>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</si>
  <si>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</si>
  <si>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</si>
  <si>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</si>
  <si>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</si>
  <si>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</si>
  <si>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</si>
  <si>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</si>
  <si>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</si>
  <si>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</si>
  <si>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</si>
  <si>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</si>
  <si>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{1d562a01-2c5c-4795-a93a-065cb16c5154}</t>
  </si>
  <si>
    <t>{00000000-0000-0000-0000-000000000000}</t>
  </si>
  <si>
    <t>/</t>
  </si>
  <si>
    <t>SO.00</t>
  </si>
  <si>
    <t>Bourací práce a příprava staveniště</t>
  </si>
  <si>
    <t>1</t>
  </si>
  <si>
    <t>{edb20009-f6ed-4913-bfab-dce660dbeb4e}</t>
  </si>
  <si>
    <t>SO.01</t>
  </si>
  <si>
    <t>Konstrukce pódia</t>
  </si>
  <si>
    <t>{77a07132-8e2c-4585-bbc5-65dd086b1471}</t>
  </si>
  <si>
    <t>SO.02 a 03</t>
  </si>
  <si>
    <t>Konstrukce pergoly a přístřešku na kola</t>
  </si>
  <si>
    <t>{a4f5d170-107a-4fe2-9416-afff2fe5bdda}</t>
  </si>
  <si>
    <t>SO.04</t>
  </si>
  <si>
    <t>Konstrukce dělícího gabionu</t>
  </si>
  <si>
    <t>{76838ea6-6564-427d-a482-eb613b81bc31}</t>
  </si>
  <si>
    <t>SO.05</t>
  </si>
  <si>
    <t>Kaskáda truhlíků</t>
  </si>
  <si>
    <t>{afa304f3-893f-4b0f-a59f-09e0a0aac10a}</t>
  </si>
  <si>
    <t>SO.06</t>
  </si>
  <si>
    <t>Konstrukce schodiště</t>
  </si>
  <si>
    <t>{ac6cefd1-3fb4-4380-9c3f-c3463478f546}</t>
  </si>
  <si>
    <t>SO.07</t>
  </si>
  <si>
    <t>Zpevněné plochy</t>
  </si>
  <si>
    <t>{c049cb03-a444-4b21-8024-d737f6686db3}</t>
  </si>
  <si>
    <t>SO.08</t>
  </si>
  <si>
    <t>Zeleň a zatravnění</t>
  </si>
  <si>
    <t>{54463544-3029-44be-a72b-7fba4fe4e39b}</t>
  </si>
  <si>
    <t>VRN</t>
  </si>
  <si>
    <t>Vedlejší rozpočtové náklady</t>
  </si>
  <si>
    <t>{301ecb7c-e5b8-4d18-a23f-17403ecfa841}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</si>
  <si>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</si>
  <si>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</si>
  <si>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</si>
  <si>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</si>
  <si>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</si>
  <si>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</si>
  <si>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</si>
  <si>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</si>
  <si>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</si>
  <si>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</si>
  <si>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</si>
  <si>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</si>
  <si>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SO.00 - Bourací práce a příprava staveniště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</si>
  <si>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</si>
  <si>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</si>
  <si>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</si>
  <si>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</si>
  <si>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</si>
  <si>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</si>
  <si>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</si>
  <si>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</si>
  <si>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</si>
  <si>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</si>
  <si>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</si>
  <si>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</si>
  <si>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</si>
  <si>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</si>
  <si>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</si>
  <si>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</si>
  <si>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</si>
  <si>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</si>
  <si>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</si>
  <si>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</si>
  <si>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</si>
  <si>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</si>
  <si>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</si>
  <si>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</si>
  <si>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</si>
  <si>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</si>
  <si>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</si>
  <si>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</si>
  <si>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111ag1</t>
  </si>
  <si>
    <t>Ochrana zachovávaných dřevin a stromů v blízkosti stavebních prací</t>
  </si>
  <si>
    <t>kus</t>
  </si>
  <si>
    <t>4</t>
  </si>
  <si>
    <t>505995548</t>
  </si>
  <si>
    <t>Zachovávané dřeviny nacházející se v blízkosti stavby budou po dobu stavby chráněny v souladu s ČSN 83 9061</t>
  </si>
  <si>
    <t>VV</t>
  </si>
  <si>
    <t>"list. strom" 2</t>
  </si>
  <si>
    <t>"jehl. keř" 2</t>
  </si>
  <si>
    <t>Součet</t>
  </si>
  <si>
    <t>111201101</t>
  </si>
  <si>
    <t>Odstranění křovin a stromů průměru kmene do 100 mm i s kořeny z celkové plochy do 1000 m2</t>
  </si>
  <si>
    <t>m2</t>
  </si>
  <si>
    <t>-725395730</t>
  </si>
  <si>
    <t>Kácení - okrasné jehličnaté keře výška max. 2,8 m</t>
  </si>
  <si>
    <t>75</t>
  </si>
  <si>
    <t>Kácení - okrasné jehličnaté keře výška max. 3 m</t>
  </si>
  <si>
    <t>53</t>
  </si>
  <si>
    <t>Keře růže</t>
  </si>
  <si>
    <t>3*1,5*3</t>
  </si>
  <si>
    <t>3</t>
  </si>
  <si>
    <t>112101102</t>
  </si>
  <si>
    <t>Odstranění stromů listnatých průměru kmene do 500 mm</t>
  </si>
  <si>
    <t>547560720</t>
  </si>
  <si>
    <t>Kácení - vzrostlý jehličnatý strom výška 3,5 m, obvod kmene 0,4 m</t>
  </si>
  <si>
    <t>112101104</t>
  </si>
  <si>
    <t>Odstranění stromů listnatých průměru kmene do 900 mm</t>
  </si>
  <si>
    <t>-922542987</t>
  </si>
  <si>
    <t>Kácení - vzrostlý jehličnatý strom výška 7 m, obvod kmene 0,7 m</t>
  </si>
  <si>
    <t>Kácení - vzrostlý jehličnatý strom výška 6 m, obvod kmene 0,7 m</t>
  </si>
  <si>
    <t>Kácení - vzrostlý jehličnatý strom výška 8 m, obvod kmene 0,8 m</t>
  </si>
  <si>
    <t>5</t>
  </si>
  <si>
    <t>112201102</t>
  </si>
  <si>
    <t>Odstranění pařezů D do 500 mm</t>
  </si>
  <si>
    <t>-1583233401</t>
  </si>
  <si>
    <t>6</t>
  </si>
  <si>
    <t>112201104</t>
  </si>
  <si>
    <t>Odstranění pařezů D do 900 mm</t>
  </si>
  <si>
    <t>887051125</t>
  </si>
  <si>
    <t>7</t>
  </si>
  <si>
    <t>113107221</t>
  </si>
  <si>
    <t>Odstranění podkladu z kameniva drceného tl 100 mm strojně pl přes 200 m2</t>
  </si>
  <si>
    <t>-1762813480</t>
  </si>
  <si>
    <t>Předpoklad odstranění podkladu pod stáv. komunikací  - odstranění pouze 100 mm pro výšku nové skladby 350 mm</t>
  </si>
  <si>
    <t>(stáv. kom. předpoklad - 100 mm podklad + tl. 220 mm betonový kryt + 30 mm asfaltová vrstva)</t>
  </si>
  <si>
    <t>375,512+343,517</t>
  </si>
  <si>
    <t>8</t>
  </si>
  <si>
    <t>113107237</t>
  </si>
  <si>
    <t>Odstranění podkladu z betonu vyztuženého sítěmi tl do 300 mm strojně pl přes 200 m2</t>
  </si>
  <si>
    <t>-830524629</t>
  </si>
  <si>
    <t>Předpoklad tl. ŽB krytu 220 mm (plocha vč. chodníku ke stáv. schodišti)</t>
  </si>
  <si>
    <t>9</t>
  </si>
  <si>
    <t>113107241</t>
  </si>
  <si>
    <t>Odstranění podkladu živičného tl 50 mm strojně pl přes 200 m2</t>
  </si>
  <si>
    <t>881904532</t>
  </si>
  <si>
    <t>Předpoklad tl. asfaltového krytu 30 mm (plocha vč. chodníku ke stáv. schodišti)</t>
  </si>
  <si>
    <t>10</t>
  </si>
  <si>
    <t>113107312</t>
  </si>
  <si>
    <t>Odstranění podkladu z kameniva těženého tl 200 mm strojně pl do 50 m2</t>
  </si>
  <si>
    <t>1888352959</t>
  </si>
  <si>
    <t>odstranění malé části "chodník bosou nohou"</t>
  </si>
  <si>
    <t>1,5*0,93</t>
  </si>
  <si>
    <t>11</t>
  </si>
  <si>
    <t>113202111</t>
  </si>
  <si>
    <t>Vytrhání obrub krajníků obrubníků stojatých</t>
  </si>
  <si>
    <t>m</t>
  </si>
  <si>
    <t>968346389</t>
  </si>
  <si>
    <t>21,75+28,25+1,5+4*2+4,5+3,25+5*2+1+11*2+2,25*2+4,75*2+5+6,25+9</t>
  </si>
  <si>
    <t>12</t>
  </si>
  <si>
    <t>162301406</t>
  </si>
  <si>
    <t>Vodorovné přemístění větví stromů jehličnatých do 5 km D kmene do 500 mm</t>
  </si>
  <si>
    <t>673521712</t>
  </si>
  <si>
    <t>13</t>
  </si>
  <si>
    <t>162301408</t>
  </si>
  <si>
    <t>Vodorovné přemístění větví stromů jehličnatých do 5 km D kmene do 900 mm</t>
  </si>
  <si>
    <t>1831196272</t>
  </si>
  <si>
    <t>14</t>
  </si>
  <si>
    <t>162301416</t>
  </si>
  <si>
    <t>Vodorovné přemístění kmenů stromů jehličnatých do 5 km D kmene do 500 mm</t>
  </si>
  <si>
    <t>951160142</t>
  </si>
  <si>
    <t>162301418</t>
  </si>
  <si>
    <t>Vodorovné přemístění kmenů stromů jehličnatých do 5 km D kmene do 900 mm</t>
  </si>
  <si>
    <t>-284100993</t>
  </si>
  <si>
    <t>16</t>
  </si>
  <si>
    <t>162301422</t>
  </si>
  <si>
    <t>Vodorovné přemístění pařezů do 5 km D do 500 mm</t>
  </si>
  <si>
    <t>1658712666</t>
  </si>
  <si>
    <t>17</t>
  </si>
  <si>
    <t>162301424</t>
  </si>
  <si>
    <t>Vodorovné přemístění pařezů do 5 km D do 900 mm</t>
  </si>
  <si>
    <t>670677018</t>
  </si>
  <si>
    <t>18</t>
  </si>
  <si>
    <t>162301501a1</t>
  </si>
  <si>
    <t>Vodorovné přemístění křovin do 15 km D kmene do 100 mm</t>
  </si>
  <si>
    <t>-1201793851</t>
  </si>
  <si>
    <t>19</t>
  </si>
  <si>
    <t>162301906</t>
  </si>
  <si>
    <t>Příplatek k vodorovnému přemístění větví stromů jehličnatých D kmene do 500 mm ZKD 5 km</t>
  </si>
  <si>
    <t>-109001666</t>
  </si>
  <si>
    <t>20</t>
  </si>
  <si>
    <t>162301908</t>
  </si>
  <si>
    <t>Příplatek k vodorovnému přemístění větví stromů jehličnatých D kmene do 900 mm ZKD 5 km</t>
  </si>
  <si>
    <t>1496758622</t>
  </si>
  <si>
    <t>162301916</t>
  </si>
  <si>
    <t>Příplatek k vodorovnému přemístění kmenů stromů jehličnatých D kmene do 500 mm ZKD 5 km</t>
  </si>
  <si>
    <t>-1121856301</t>
  </si>
  <si>
    <t>22</t>
  </si>
  <si>
    <t>162301918</t>
  </si>
  <si>
    <t>Příplatek k vodorovnému přemístění kmenů stromů jehličnatých D kmene do 900 mm ZKD 5 km</t>
  </si>
  <si>
    <t>2105907016</t>
  </si>
  <si>
    <t>23</t>
  </si>
  <si>
    <t>162301922</t>
  </si>
  <si>
    <t>Příplatek k vodorovnému přemístění pařezů D 500 mm ZKD 5 km</t>
  </si>
  <si>
    <t>360228463</t>
  </si>
  <si>
    <t>24</t>
  </si>
  <si>
    <t>162301924</t>
  </si>
  <si>
    <t>Příplatek k vodorovnému přemístění pařezů D 900 mm ZKD 5 km</t>
  </si>
  <si>
    <t>355490075</t>
  </si>
  <si>
    <t>25</t>
  </si>
  <si>
    <t>174201202</t>
  </si>
  <si>
    <t>Zásyp jam po pařezech D pařezů do 500 mm</t>
  </si>
  <si>
    <t>-2143375569</t>
  </si>
  <si>
    <t>26</t>
  </si>
  <si>
    <t>174201204</t>
  </si>
  <si>
    <t>Zásyp jam po pařezech D pařezů do 900 mm</t>
  </si>
  <si>
    <t>932202988</t>
  </si>
  <si>
    <t>27</t>
  </si>
  <si>
    <t>962052200ag1</t>
  </si>
  <si>
    <t>Bourání konstrukce venkovního schodiště ze ŽB přes 1 m3</t>
  </si>
  <si>
    <t>m3</t>
  </si>
  <si>
    <t>2006434023</t>
  </si>
  <si>
    <t>2,75*1,25*0,5/3*2</t>
  </si>
  <si>
    <t>28</t>
  </si>
  <si>
    <t>999ag1</t>
  </si>
  <si>
    <t>Vybourání, zaslepení a zasypání uliční vpusti (pouze 1 ks, jedna vpusť ve větší ploše se zachovává)</t>
  </si>
  <si>
    <t>soub</t>
  </si>
  <si>
    <t>-1696638770</t>
  </si>
  <si>
    <t>29</t>
  </si>
  <si>
    <t>997013501</t>
  </si>
  <si>
    <t>Odvoz suti a vybouraných hmot na skládku nebo meziskládku do 1 km se složením</t>
  </si>
  <si>
    <t>t</t>
  </si>
  <si>
    <t>550982118</t>
  </si>
  <si>
    <t>30</t>
  </si>
  <si>
    <t>997013509</t>
  </si>
  <si>
    <t>Příplatek k odvozu suti a vybouraných hmot na skládku ZKD 1 km přes 1 km</t>
  </si>
  <si>
    <t>609661288</t>
  </si>
  <si>
    <t>31</t>
  </si>
  <si>
    <t>997221815</t>
  </si>
  <si>
    <t>Poplatek za uložení na skládce (skládkovné) stavebního odpadu betonového kód odpadu 170 101</t>
  </si>
  <si>
    <t>-1075736191</t>
  </si>
  <si>
    <t>"obrubníky" 27,573</t>
  </si>
  <si>
    <t>32</t>
  </si>
  <si>
    <t>997221800</t>
  </si>
  <si>
    <t>Poplatek za uložení na skládce (skládkovné) stavebního odpadu asfaltového kód odpadu 170 302 - živice</t>
  </si>
  <si>
    <t>-876358695</t>
  </si>
  <si>
    <t>"asfalt. kryt" 70,465</t>
  </si>
  <si>
    <t>33</t>
  </si>
  <si>
    <t>997221825</t>
  </si>
  <si>
    <t>Poplatek za uložení na skládce (skládkovné) stavebního odpadu železobetonového</t>
  </si>
  <si>
    <t>-1888179073</t>
  </si>
  <si>
    <t>"betonový kryt" 332,191</t>
  </si>
  <si>
    <t>"žb schodiště" 2,75</t>
  </si>
  <si>
    <t>34</t>
  </si>
  <si>
    <t>997223855</t>
  </si>
  <si>
    <t>Poplatek za uložení na skládce (skládkovné) zeminy a kameniva kód odpadu 170 504</t>
  </si>
  <si>
    <t>1436180537</t>
  </si>
  <si>
    <t>"odstraněný podklad pod komunikací + chodník bosou nohou" 122,235+0,419</t>
  </si>
  <si>
    <t>SO.01 - Konstrukce pódia</t>
  </si>
  <si>
    <t xml:space="preserve">    2 - Zakládání</t>
  </si>
  <si>
    <t xml:space="preserve">    998 - Přesun hmot</t>
  </si>
  <si>
    <t>131201101</t>
  </si>
  <si>
    <t>Hloubení jam nezapažených v hornině tř. 3 objemu do 100 m3</t>
  </si>
  <si>
    <t>1533129134</t>
  </si>
  <si>
    <t>hl. 800 mm půdorysně pro manipul. prostor 5x7 m</t>
  </si>
  <si>
    <t>5*7*0,8</t>
  </si>
  <si>
    <t>131201109</t>
  </si>
  <si>
    <t>Příplatek za lepivost u hloubení jam nezapažených v hornině tř. 3</t>
  </si>
  <si>
    <t>1116048756</t>
  </si>
  <si>
    <t>174101101</t>
  </si>
  <si>
    <t>Zásyp jam, šachet rýh nebo kolem objektů sypaninou se zhutněním</t>
  </si>
  <si>
    <t>-1703679007</t>
  </si>
  <si>
    <t>"zpětný zásyp" 28-1,674-6,151</t>
  </si>
  <si>
    <t>181301106</t>
  </si>
  <si>
    <t>Rozprostření ornice tl vrstvy do 400 mm pl do 500 m2 v rovině nebo ve svahu do 1:5</t>
  </si>
  <si>
    <t>-666923226</t>
  </si>
  <si>
    <t>rozprostření přebytečné zeminy do míst po odstranění stáv. komunikace v tl. 350 mm, která se nachází do 5ti m od výkopu</t>
  </si>
  <si>
    <t>tudíž není počítán žádný přesun přebytečné zeminy v rámci staveniště</t>
  </si>
  <si>
    <t>(28-20,175)/0,35</t>
  </si>
  <si>
    <t>215901101</t>
  </si>
  <si>
    <t>Zhutnění podloží z hornin soudržných do 92% PS nebo nesoudržných sypkých I(d) do 0,8</t>
  </si>
  <si>
    <t>-1002278435</t>
  </si>
  <si>
    <t>půdorysně pro manipul. prostor 5x7 m</t>
  </si>
  <si>
    <t>5*7</t>
  </si>
  <si>
    <t>271572211</t>
  </si>
  <si>
    <t>Podsyp pod základové konstrukce se zhutněním z netříděného štěrkopísku</t>
  </si>
  <si>
    <t>-1942859060</t>
  </si>
  <si>
    <t>pod bet. desku</t>
  </si>
  <si>
    <t>11,161*0,15</t>
  </si>
  <si>
    <t>273321411</t>
  </si>
  <si>
    <t>Základové desky ze ŽB bez zvýšených nároků na prostředí tř. C 20/25</t>
  </si>
  <si>
    <t>575003032</t>
  </si>
  <si>
    <t>18,85*0,21</t>
  </si>
  <si>
    <t>273351120ag1</t>
  </si>
  <si>
    <t>Zřízení bednění základových desek - kruhového r do 4 m</t>
  </si>
  <si>
    <t>952045621</t>
  </si>
  <si>
    <t>15,864*0,21</t>
  </si>
  <si>
    <t>273351120ag2</t>
  </si>
  <si>
    <t>Odstranění bednění základových desek - kruhového</t>
  </si>
  <si>
    <t>775884851</t>
  </si>
  <si>
    <t>273362021</t>
  </si>
  <si>
    <t>Výztuž základových desek svařovanými sítěmi Kari</t>
  </si>
  <si>
    <t>-1322524109</t>
  </si>
  <si>
    <t>KARI 8/100/100</t>
  </si>
  <si>
    <t>(18,85*1,2*2)*7,9/1000</t>
  </si>
  <si>
    <t>274313711</t>
  </si>
  <si>
    <t>Základové pásy z betonu tř. C 20/25</t>
  </si>
  <si>
    <t>-703382927</t>
  </si>
  <si>
    <t>(18,85-11,161)*0,8</t>
  </si>
  <si>
    <t>274352231</t>
  </si>
  <si>
    <t>Zřízení bednění základových pasů kruhového r do 4 m</t>
  </si>
  <si>
    <t>-1796362874</t>
  </si>
  <si>
    <t>(15,864+12,45)*0,8</t>
  </si>
  <si>
    <t>274352232</t>
  </si>
  <si>
    <t>Odstranění bednění základových pasů kruhového r do 4 m</t>
  </si>
  <si>
    <t>1288938507</t>
  </si>
  <si>
    <t>985131111</t>
  </si>
  <si>
    <t>Očištění ploch stěn, rubu kleneb a podlah tlakovou vodou</t>
  </si>
  <si>
    <t>-1248721776</t>
  </si>
  <si>
    <t>před aplikací stěrky</t>
  </si>
  <si>
    <t>18,85</t>
  </si>
  <si>
    <t>985312132</t>
  </si>
  <si>
    <t>Stěrka k vyrovnání betonových ploch rubu kleneb a podlah tl 3 mm</t>
  </si>
  <si>
    <t>1024664888</t>
  </si>
  <si>
    <t>finální cementová stěrka - protiskluz (např. Ercole)</t>
  </si>
  <si>
    <t>998225111</t>
  </si>
  <si>
    <t>Přesun hmot pro pozemní komunikace s krytem z kamene, monolitickým betonovým nebo živičným</t>
  </si>
  <si>
    <t>1698927702</t>
  </si>
  <si>
    <t>SO.02 a 03 - Konstrukce pergoly a přístřešku na kola</t>
  </si>
  <si>
    <t xml:space="preserve">    3 - Svislé a kompletní konstrukce</t>
  </si>
  <si>
    <t xml:space="preserve">    4 - Vodorovné konstrukce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</si>
  <si>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</si>
  <si>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</si>
  <si>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</si>
  <si>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</si>
  <si>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</si>
  <si>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</si>
  <si>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</si>
  <si>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-783300723</t>
  </si>
  <si>
    <t>SO.02 - hl. 800 mm půdorysně pro manipul. prostor 5x7 m</t>
  </si>
  <si>
    <t>481198554</t>
  </si>
  <si>
    <t>131203101</t>
  </si>
  <si>
    <t>Hloubení jam ručním nebo pneum nářadím v soudržných horninách tř. 3</t>
  </si>
  <si>
    <t>-1023280904</t>
  </si>
  <si>
    <t>"SO.02 - výkop základů patek" 0,48*0,48*0,8*3</t>
  </si>
  <si>
    <t>131203109</t>
  </si>
  <si>
    <t>Příplatek za lepivost u hloubení jam ručním nebo pneum nářadím v hornině tř. 3</t>
  </si>
  <si>
    <t>268342363</t>
  </si>
  <si>
    <t>132201101</t>
  </si>
  <si>
    <t>Hloubení rýh š do 600 mm v hornině tř. 3 objemu do 100 m3</t>
  </si>
  <si>
    <t>-1000834645</t>
  </si>
  <si>
    <t>"SO.03" (3,1*2+7,2)*0,6*0,9</t>
  </si>
  <si>
    <t>132201109</t>
  </si>
  <si>
    <t>Příplatek za lepivost k hloubení rýh š do 600 mm v hornině tř. 3</t>
  </si>
  <si>
    <t>629851334</t>
  </si>
  <si>
    <t>1563360340</t>
  </si>
  <si>
    <t>"SO.02 - zpětný zásyp" 28+0,553-1,788-6,576-0,553</t>
  </si>
  <si>
    <t>-236570276</t>
  </si>
  <si>
    <t>"SO.02" (28+0,553-19,636)/0,35</t>
  </si>
  <si>
    <t>"SO.03" 7,236/0,35</t>
  </si>
  <si>
    <t>1141869724</t>
  </si>
  <si>
    <t>"SO.02" 5*7</t>
  </si>
  <si>
    <t>233211120</t>
  </si>
  <si>
    <t>Zemní vrut pro pergoly a přístřešky D 66 mm dl  865 mm</t>
  </si>
  <si>
    <t>-1975521241</t>
  </si>
  <si>
    <t>"T02" 2</t>
  </si>
  <si>
    <t>-2030417804</t>
  </si>
  <si>
    <t>"SO.02" 11,92*0,15</t>
  </si>
  <si>
    <t>-777706361</t>
  </si>
  <si>
    <t>"SO.02" 20,14*0,21</t>
  </si>
  <si>
    <t>-1896219781</t>
  </si>
  <si>
    <t>"SO.02" 16,9*0,21</t>
  </si>
  <si>
    <t>-788466311</t>
  </si>
  <si>
    <t>-1681044997</t>
  </si>
  <si>
    <t>"SO.02 KARI 8/100/100" (20,14*1,2*2)*7,9/1000</t>
  </si>
  <si>
    <t>-1869284651</t>
  </si>
  <si>
    <t>"SO.02" (20,14-11,92)*0,8</t>
  </si>
  <si>
    <t>"SO.03 + 10% za prolití do výkopu" (3,1*2+7,2)*0,6*0,8*1,1</t>
  </si>
  <si>
    <t>-557479246</t>
  </si>
  <si>
    <t>"SO.02" (16,9+13,24)*0,8</t>
  </si>
  <si>
    <t>521238215</t>
  </si>
  <si>
    <t>275313711</t>
  </si>
  <si>
    <t>Základové patky z betonu tř. C 20/25</t>
  </si>
  <si>
    <t>772390551</t>
  </si>
  <si>
    <t>"SO.02 - patky sloupů" 0,553</t>
  </si>
  <si>
    <t>339941110ag</t>
  </si>
  <si>
    <t xml:space="preserve">Sloup ze zdvojených válcovaných nosníků U 160 dl 1,82 m přišroubovaný k zákl. kci vč. D+M patního plechu a chemických kotev </t>
  </si>
  <si>
    <t>764564536</t>
  </si>
  <si>
    <t>348215111</t>
  </si>
  <si>
    <t>Plot z gabionů šířky do 0,5 m výšky do 1,5 m</t>
  </si>
  <si>
    <t>274535401</t>
  </si>
  <si>
    <t>"SO.03 - gabionová zeď" 1,1*0,3*(2,8*2+7,5)</t>
  </si>
  <si>
    <t>441171121</t>
  </si>
  <si>
    <t>Montáž ocelových kcí zastřešení vazníky nebo krovy hmotnosti prvku do 50 kg/m dl do 12 m</t>
  </si>
  <si>
    <t>-1371107466</t>
  </si>
  <si>
    <t>"SO.03 - HEB 160" 8,1*42,6/1000*1,1</t>
  </si>
  <si>
    <t>M</t>
  </si>
  <si>
    <t>13010976</t>
  </si>
  <si>
    <t>ocel profilová HE-B 160 jakost 11 375</t>
  </si>
  <si>
    <t>-42982012</t>
  </si>
  <si>
    <t>936174311</t>
  </si>
  <si>
    <t>Montáž stojanu na kola pro 5 kol kotevními šrouby na pevný podklad</t>
  </si>
  <si>
    <t>-1255560550</t>
  </si>
  <si>
    <t>74910151a</t>
  </si>
  <si>
    <t>stojan na kola na 5 kol jednostranný, kov  150 x 70 x 37 cm</t>
  </si>
  <si>
    <t>-363310807</t>
  </si>
  <si>
    <t>953941200ag1</t>
  </si>
  <si>
    <t>Osazování kovových konzol nebo kotev bez jejich dodání</t>
  </si>
  <si>
    <t>-1539039577</t>
  </si>
  <si>
    <t>"T01" 9</t>
  </si>
  <si>
    <t>59232530ag</t>
  </si>
  <si>
    <t>patka průběžná ocelová</t>
  </si>
  <si>
    <t>-2018618206</t>
  </si>
  <si>
    <t>-1967683118</t>
  </si>
  <si>
    <t>-1788314812</t>
  </si>
  <si>
    <t>998232110</t>
  </si>
  <si>
    <t>Přesun hmot pro oplocení zděné z cihel nebo tvárnic v do 3 m</t>
  </si>
  <si>
    <t>1342352639</t>
  </si>
  <si>
    <t>712311115</t>
  </si>
  <si>
    <t>Provedení povlakové krytiny střech do 10° za studena tmelem asfaltovým</t>
  </si>
  <si>
    <t>323958435</t>
  </si>
  <si>
    <t>"SO.02" 6*4</t>
  </si>
  <si>
    <t>"SO.03" 3,25*8,7</t>
  </si>
  <si>
    <t>11163262.DEK</t>
  </si>
  <si>
    <t>Asfaltový tmel natíratelný (120kg/bal.)</t>
  </si>
  <si>
    <t>1664180572</t>
  </si>
  <si>
    <t>712321332</t>
  </si>
  <si>
    <t>Provedení povlakové krytiny střech do 10° za horka přetřením spojů a slepením přesahů asfaltem</t>
  </si>
  <si>
    <t>-1497494631</t>
  </si>
  <si>
    <t>"SO.02" 24</t>
  </si>
  <si>
    <t>11163152.DEK</t>
  </si>
  <si>
    <t>Asfaltový lak nátěrový (160kg/bal.)</t>
  </si>
  <si>
    <t>1608953012</t>
  </si>
  <si>
    <t>35</t>
  </si>
  <si>
    <t>712331101</t>
  </si>
  <si>
    <t>Provedení povlakové krytiny střech do 10° podkladní vrstvy pásy na sucho AIP nebo NAIP</t>
  </si>
  <si>
    <t>2092952060</t>
  </si>
  <si>
    <t>36</t>
  </si>
  <si>
    <t>62852264</t>
  </si>
  <si>
    <t>pásy s modifikovaným asfaltem vložka skelná tkanina minerální posyp</t>
  </si>
  <si>
    <t>-149753559</t>
  </si>
  <si>
    <t>37</t>
  </si>
  <si>
    <t>998712101</t>
  </si>
  <si>
    <t>Přesun hmot tonážní tonážní pro krytiny povlakové v objektech v do 6 m</t>
  </si>
  <si>
    <t>-1822922017</t>
  </si>
  <si>
    <t>38</t>
  </si>
  <si>
    <t>998712181</t>
  </si>
  <si>
    <t>Příplatek k přesunu hmot tonážní 712 prováděný bez použití mechanizace</t>
  </si>
  <si>
    <t>-508171927</t>
  </si>
  <si>
    <t>39</t>
  </si>
  <si>
    <t>762083122</t>
  </si>
  <si>
    <t>Impregnace řeziva proti dřevokaznému hmyzu, houbám a plísním máčením třída ohrožení 3 a 4</t>
  </si>
  <si>
    <t>-1859740300</t>
  </si>
  <si>
    <t>40</t>
  </si>
  <si>
    <t>762341026</t>
  </si>
  <si>
    <t>Bednění střech rovných z desek OSB tl 22 mm na pero a drážku šroubovaných na krokve</t>
  </si>
  <si>
    <t>505254061</t>
  </si>
  <si>
    <t>"SO.02" 4*6</t>
  </si>
  <si>
    <t>41</t>
  </si>
  <si>
    <t>762439001</t>
  </si>
  <si>
    <t>Montáž obložení stěn podkladový rošt</t>
  </si>
  <si>
    <t>-2014179227</t>
  </si>
  <si>
    <t>"SO.02" 4*2,6</t>
  </si>
  <si>
    <t>42</t>
  </si>
  <si>
    <t>762713120</t>
  </si>
  <si>
    <t>Montáž prostorové vázané kce z hraněného řeziva průřezové plochy do 224 cm2</t>
  </si>
  <si>
    <t>-781459216</t>
  </si>
  <si>
    <t>"SO.02 - krokve" 28</t>
  </si>
  <si>
    <t>"SO.03 - krokve" 30,1</t>
  </si>
  <si>
    <t>43</t>
  </si>
  <si>
    <t>762713140</t>
  </si>
  <si>
    <t>Montáž prostorové vázané kce z hraněného řeziva průřezové plochy do 450 cm2</t>
  </si>
  <si>
    <t>44325762</t>
  </si>
  <si>
    <t>"SO.02 - vaznice a sloupy" 18,2+12+6</t>
  </si>
  <si>
    <t>"SO.03 - vaznice" 8,1</t>
  </si>
  <si>
    <t>44</t>
  </si>
  <si>
    <t>769ag1</t>
  </si>
  <si>
    <t>Konstrukční řezivo - hranoly</t>
  </si>
  <si>
    <t>-1167786169</t>
  </si>
  <si>
    <t>SO.02</t>
  </si>
  <si>
    <t>"sloupy, krokve, vaznice" 0,18*0,18*(18,2+12)+0,12*0,16*28+0,18*0,22*6</t>
  </si>
  <si>
    <t>"rošt obložení" 0,1*0,08*10,4</t>
  </si>
  <si>
    <t>SO.03</t>
  </si>
  <si>
    <t>"krokve, vaznice" 0,12*0,16*30,1+0,16*0,18*8,1</t>
  </si>
  <si>
    <t>45</t>
  </si>
  <si>
    <t>762795000</t>
  </si>
  <si>
    <t>Spojovací prostředky pro montáž prostorových vázaných kcí</t>
  </si>
  <si>
    <t>166628533</t>
  </si>
  <si>
    <t>46</t>
  </si>
  <si>
    <t>998762101</t>
  </si>
  <si>
    <t>Přesun hmot tonážní pro kce tesařské v objektech v do 6 m</t>
  </si>
  <si>
    <t>1949523832</t>
  </si>
  <si>
    <t>47</t>
  </si>
  <si>
    <t>998762181</t>
  </si>
  <si>
    <t>Příplatek k přesunu hmot tonážní 762 prováděný bez použití mechanizace</t>
  </si>
  <si>
    <t>-1346953927</t>
  </si>
  <si>
    <t>48</t>
  </si>
  <si>
    <t>764212630ag1</t>
  </si>
  <si>
    <t>Oplechování štítu závětrnou lištou z Pz s povrchovou úpravou rš 170 mm</t>
  </si>
  <si>
    <t>-766010095</t>
  </si>
  <si>
    <t>"K01" 15</t>
  </si>
  <si>
    <t>49</t>
  </si>
  <si>
    <t>764212663</t>
  </si>
  <si>
    <t>Oplechování rovné okapové hrany z Pz s povrchovou úpravou rš 250 mm</t>
  </si>
  <si>
    <t>186499610</t>
  </si>
  <si>
    <t>"K02" 28,5</t>
  </si>
  <si>
    <t>50</t>
  </si>
  <si>
    <t>764511602</t>
  </si>
  <si>
    <t>Žlab podokapní půlkruhový z Pz s povrchovou úpravou rš 330 mm</t>
  </si>
  <si>
    <t>-1792598473</t>
  </si>
  <si>
    <t>"K03 žlab" 14,1</t>
  </si>
  <si>
    <t>51</t>
  </si>
  <si>
    <t>764511642</t>
  </si>
  <si>
    <t>Kotlík oválný (trychtýřový) pro podokapní žlaby z Pz s povrchovou úpravou 330/100 mm</t>
  </si>
  <si>
    <t>-1442536690</t>
  </si>
  <si>
    <t>52</t>
  </si>
  <si>
    <t>764518622</t>
  </si>
  <si>
    <t>Svody kruhové včetně objímek, kolen, odskoků z Pz s povrchovou úpravou průměru 100 mm</t>
  </si>
  <si>
    <t>-1135237715</t>
  </si>
  <si>
    <t>"K03 svod" 6</t>
  </si>
  <si>
    <t>998764101</t>
  </si>
  <si>
    <t>Přesun hmot tonážní pro konstrukce klempířské v objektech v do 6 m</t>
  </si>
  <si>
    <t>-1017276160</t>
  </si>
  <si>
    <t>54</t>
  </si>
  <si>
    <t>998764181</t>
  </si>
  <si>
    <t>Příplatek k přesunu hmot tonážní 764 prováděný bez použití mechanizace</t>
  </si>
  <si>
    <t>-1413559953</t>
  </si>
  <si>
    <t>55</t>
  </si>
  <si>
    <t>766416221</t>
  </si>
  <si>
    <t>Montáž obložení stěn plochy přes 5 m2 panely z modřínu a tvrdého dřeva do 0,60 m2</t>
  </si>
  <si>
    <t>259575274</t>
  </si>
  <si>
    <t>"SO.02" (5,42+0,29+1,71*2+0,29)*2,6</t>
  </si>
  <si>
    <t>"SO.03" (8,1+2,8*2)*0,85</t>
  </si>
  <si>
    <t>56</t>
  </si>
  <si>
    <t>61191150ag1</t>
  </si>
  <si>
    <t>palubky obkladový profil 21x120 mm, sibiřský modřín</t>
  </si>
  <si>
    <t>700136049</t>
  </si>
  <si>
    <t>57</t>
  </si>
  <si>
    <t>998766101</t>
  </si>
  <si>
    <t>Přesun hmot tonážní pro konstrukce truhlářské v objektech v do 6 m</t>
  </si>
  <si>
    <t>995119673</t>
  </si>
  <si>
    <t>58</t>
  </si>
  <si>
    <t>998766181</t>
  </si>
  <si>
    <t>Příplatek k přesunu hmot tonážní 766 prováděný bez použití mechanizace</t>
  </si>
  <si>
    <t>-2089120323</t>
  </si>
  <si>
    <t>59</t>
  </si>
  <si>
    <t>767995111</t>
  </si>
  <si>
    <t>Montáž atypických zámečnických konstrukcí hmotnosti do 5 kg</t>
  </si>
  <si>
    <t>kg</t>
  </si>
  <si>
    <t>-907648991</t>
  </si>
  <si>
    <t>SO.03 - rošt pro dřevěný obklad - JEKL 50x50x3 mm</t>
  </si>
  <si>
    <t>(0,85*8+8,1+2,8*2)*4,16</t>
  </si>
  <si>
    <t>60</t>
  </si>
  <si>
    <t>766ag1</t>
  </si>
  <si>
    <t>Jekl 50x50x3 - bez povrchové úpravy</t>
  </si>
  <si>
    <t>-936478304</t>
  </si>
  <si>
    <t>61</t>
  </si>
  <si>
    <t>998767101</t>
  </si>
  <si>
    <t>Přesun hmot tonážní pro zámečnické konstrukce v objektech v do 6 m</t>
  </si>
  <si>
    <t>-156349579</t>
  </si>
  <si>
    <t>62</t>
  </si>
  <si>
    <t>998767181</t>
  </si>
  <si>
    <t>Příplatek k přesunu hmot tonážní 767 prováděný bez použití mechanizace</t>
  </si>
  <si>
    <t>-1422628102</t>
  </si>
  <si>
    <t>63</t>
  </si>
  <si>
    <t>783118211</t>
  </si>
  <si>
    <t>Lakovací dvojnásobný syntetický nátěr truhlářských konstrukcí s mezibroušením</t>
  </si>
  <si>
    <t>1256378151</t>
  </si>
  <si>
    <t>"SO.02 - nátěr dřevěného obkladu" 24,492</t>
  </si>
  <si>
    <t>"SO.03 - nátěr dřevěného obkladu" 11,645</t>
  </si>
  <si>
    <t>64</t>
  </si>
  <si>
    <t>783218111</t>
  </si>
  <si>
    <t>Lazurovací dvojnásobný syntetický nátěr tesařských konstrukcí</t>
  </si>
  <si>
    <t>173541630</t>
  </si>
  <si>
    <t>SO.02 - tesař. prvky</t>
  </si>
  <si>
    <t>"sloupy, krokve, vaznice" 0,18*4*(18,2+12)+(0,12+0,16)*2*28+(0,18+0,22)*2*6</t>
  </si>
  <si>
    <t>"rošt obložení" (0,1+0,08)*2*10,4</t>
  </si>
  <si>
    <t>"spodní nátěr OSB podhledu" 24</t>
  </si>
  <si>
    <t>SO.03 - tesař. prvky</t>
  </si>
  <si>
    <t>"krokve, vaznice" (0,12+0,16)*2*30,1+(0,16+0,18)*2*8,1</t>
  </si>
  <si>
    <t>"spodní nátěr OSB podhledu" 3,25*8,7</t>
  </si>
  <si>
    <t>65</t>
  </si>
  <si>
    <t>783301313</t>
  </si>
  <si>
    <t>Odmaštění zámečnických konstrukcí ředidlovým odmašťovačem</t>
  </si>
  <si>
    <t>768831505</t>
  </si>
  <si>
    <t>"SO.03 - Jekly 50x50x3" 0,05*4*(0,85*8+8,1+2,8*2)</t>
  </si>
  <si>
    <t>"SO.03 - HEB 160" (0,16*6)*8,1</t>
  </si>
  <si>
    <t>"SO.03 - sloup 2x U 160" (0,16*2+0,14*2)*1,82*7</t>
  </si>
  <si>
    <t>66</t>
  </si>
  <si>
    <t>783314203</t>
  </si>
  <si>
    <t>Základní antikorozní jednonásobný syntetický samozákladující nátěr zámečnických konstrukcí</t>
  </si>
  <si>
    <t>528919978</t>
  </si>
  <si>
    <t>67</t>
  </si>
  <si>
    <t>783315101</t>
  </si>
  <si>
    <t>Mezinátěr jednonásobný syntetický standardní zámečnických konstrukcí</t>
  </si>
  <si>
    <t>-1522822260</t>
  </si>
  <si>
    <t>68</t>
  </si>
  <si>
    <t>783317101</t>
  </si>
  <si>
    <t>Krycí jednonásobný syntetický standardní nátěr zámečnických konstrukcí</t>
  </si>
  <si>
    <t>1670869088</t>
  </si>
  <si>
    <t>SO.04 - Konstrukce dělícího gabionu</t>
  </si>
  <si>
    <t>132201201</t>
  </si>
  <si>
    <t>Hloubení rýh š do 2000 mm v hornině tř. 3 objemu do 100 m3</t>
  </si>
  <si>
    <t>-1609411696</t>
  </si>
  <si>
    <t>"v prostoru výkopu na celou výšku" 0,8*0,9*11,05</t>
  </si>
  <si>
    <t>132201209</t>
  </si>
  <si>
    <t>Příplatek za lepivost k hloubení rýh š do 2000 mm v hornině tř. 3</t>
  </si>
  <si>
    <t>1366549162</t>
  </si>
  <si>
    <t>1481850792</t>
  </si>
  <si>
    <t>15,238/0,35</t>
  </si>
  <si>
    <t>210185638</t>
  </si>
  <si>
    <t>-1224794766</t>
  </si>
  <si>
    <t>399ag1</t>
  </si>
  <si>
    <t>D+M závitových tyčí M6 - 1,2 m vložených do základ. kce a vytažených nad horní úroveň gabionu pro pozdější ukotvení podkladního nosného hranolu WPC sedáků</t>
  </si>
  <si>
    <t>-890638097</t>
  </si>
  <si>
    <t>1 sedák = 3 ks podkladního profilu, 1 profil = 2x kotvení, celkem 1 sedák = 6 kusů</t>
  </si>
  <si>
    <t>6*5</t>
  </si>
  <si>
    <t>-1861482313</t>
  </si>
  <si>
    <t>762951004</t>
  </si>
  <si>
    <t>Montáž podkladního roštu dřevěné terasy z plných profilů osové vzdálenosti podpěr přes 550 mm</t>
  </si>
  <si>
    <t>-1449302186</t>
  </si>
  <si>
    <t>Podkladní hranol sedáků, 1 sedák = 3x profil L 0,5 m, osově do 1 m</t>
  </si>
  <si>
    <t>0,5*2*5</t>
  </si>
  <si>
    <t>762ag1</t>
  </si>
  <si>
    <t>Hranol nosný podkladní WPC plný 40×30×2200 mm</t>
  </si>
  <si>
    <t>ks</t>
  </si>
  <si>
    <t>1556387011</t>
  </si>
  <si>
    <t>(0,5*3*5)/2+0,25</t>
  </si>
  <si>
    <t>762952044</t>
  </si>
  <si>
    <t>Montáž teras z prken š do 140 mm z dřevoplastu skrytým spojem broušených bez povrchové úpravy</t>
  </si>
  <si>
    <t>-413386946</t>
  </si>
  <si>
    <t>Sedáky</t>
  </si>
  <si>
    <t>607762ag2</t>
  </si>
  <si>
    <t>Prkno terasové dřevoplastové WPC plné 140×20×4000 mm</t>
  </si>
  <si>
    <t>-1561502275</t>
  </si>
  <si>
    <t>Sedáky - potřeba 8 bm / 1 sedák, tzn. 2 ks prka L. 4 m na 1 sedák</t>
  </si>
  <si>
    <t>2*5</t>
  </si>
  <si>
    <t>762952102</t>
  </si>
  <si>
    <t>Čelní kryt 140 mm terasy</t>
  </si>
  <si>
    <t>1533958486</t>
  </si>
  <si>
    <t>Boční olištování sedáků</t>
  </si>
  <si>
    <t>(2*2+0,5*2)*5</t>
  </si>
  <si>
    <t>-909956739</t>
  </si>
  <si>
    <t>-323506340</t>
  </si>
  <si>
    <t>SO.05 - Kaskáda truhlíků</t>
  </si>
  <si>
    <t xml:space="preserve">      91 - Doplňující konstrukce a práce pozemních komunikací, letišť a ploch</t>
  </si>
  <si>
    <t>91ag1</t>
  </si>
  <si>
    <t>D+M konstrukce truhlíku v soustavě kaskády truhlíků - l. 9,56 m, v. 0,9 m, š. 0,5 m - bez dodávky vnitřní výplně zemin a zeleně</t>
  </si>
  <si>
    <t>kompl</t>
  </si>
  <si>
    <t>-973689168</t>
  </si>
  <si>
    <t>91ag2</t>
  </si>
  <si>
    <t>D+M konstrukce truhlíku v soustavě kaskády truhlíků - l. 9,26 m, v. 0,4 m, š. 0,5 m - bez dodávky vnitřní výplně zemin a zeleně</t>
  </si>
  <si>
    <t>-1356615496</t>
  </si>
  <si>
    <t>91ag3</t>
  </si>
  <si>
    <t>D+M konstrukce truhlíku v soustavě kaskády truhlíků - l. 6,43 m, v. 0,6 m, š. 0,5 m - bez dodávky vnitřní výplně zemin a zeleně</t>
  </si>
  <si>
    <t>-1501516993</t>
  </si>
  <si>
    <t>SO.06 - Konstrukce schodiště</t>
  </si>
  <si>
    <t xml:space="preserve">    6 - Úpravy povrchů, podlahy a osazování výplní</t>
  </si>
  <si>
    <t>-2043556136</t>
  </si>
  <si>
    <t>1*1,05*0,87</t>
  </si>
  <si>
    <t>-1255117990</t>
  </si>
  <si>
    <t>-1710840237</t>
  </si>
  <si>
    <t>0,914/0,35</t>
  </si>
  <si>
    <t>275321411</t>
  </si>
  <si>
    <t>Základové patky ze ŽB bez zvýšených nároků na prostředí tř. C 20/25</t>
  </si>
  <si>
    <t>2113280604</t>
  </si>
  <si>
    <t>"základ pod úrovní terénu + 10% za betonáž do výkopu" 0,914*1,1</t>
  </si>
  <si>
    <t>275361821</t>
  </si>
  <si>
    <t>Výztuž základových patek betonářskou ocelí 10 505 (R)</t>
  </si>
  <si>
    <t>-1298354081</t>
  </si>
  <si>
    <t>"předpoklad 60 kg/m3 - bude dopřesněno při realizaci" 1,005*60/1000</t>
  </si>
  <si>
    <t>430321515</t>
  </si>
  <si>
    <t>Schodišťová konstrukce a rampa ze ŽB tř. C 20/25</t>
  </si>
  <si>
    <t>-1724707526</t>
  </si>
  <si>
    <t>konstrukce schodiště nad úrovní terénu vč. stupňů</t>
  </si>
  <si>
    <t>1*1,05*0,5-0,35*0,167*1*3</t>
  </si>
  <si>
    <t>430362021</t>
  </si>
  <si>
    <t>Výztuž schodišťové konstrukce a rampy svařovanými sítěmi Kari</t>
  </si>
  <si>
    <t>669943550</t>
  </si>
  <si>
    <t>"předpoklad 90 kg/m3 - bude dopřesněno při realizaci" 0,35*90/1000</t>
  </si>
  <si>
    <t>434351141</t>
  </si>
  <si>
    <t>Zřízení bednění stupňů přímočarých schodišť</t>
  </si>
  <si>
    <t>1114489841</t>
  </si>
  <si>
    <t>bednění bočních stěn</t>
  </si>
  <si>
    <t>(0,5*1,05-0,35*0,167*3)*2</t>
  </si>
  <si>
    <t>bednění stupňů</t>
  </si>
  <si>
    <t>0,167*1*3</t>
  </si>
  <si>
    <t>434351142</t>
  </si>
  <si>
    <t>Odstranění bednění stupňů přímočarých schodišť</t>
  </si>
  <si>
    <t>1945383902</t>
  </si>
  <si>
    <t>622131121</t>
  </si>
  <si>
    <t>Penetrační disperzní nátěr vnějších stěn nanášený ručně</t>
  </si>
  <si>
    <t>877372234</t>
  </si>
  <si>
    <t>penetrace bočních stěn před aplikací tmele s pletivem</t>
  </si>
  <si>
    <t>622142001</t>
  </si>
  <si>
    <t>Potažení vnějších stěn sklovláknitým pletivem vtlačeným do tenkovrstvé hmoty</t>
  </si>
  <si>
    <t>-366025799</t>
  </si>
  <si>
    <t>"povrch úprava bočních stěn" 0,699</t>
  </si>
  <si>
    <t>622381021</t>
  </si>
  <si>
    <t>Tenkovrstvá minerální zrnitá omítka tl. 2,0 mm včetně penetrace vnějších stěn</t>
  </si>
  <si>
    <t>2075856807</t>
  </si>
  <si>
    <t>953312122</t>
  </si>
  <si>
    <t>Vložky do svislých dilatačních spár z extrudovaných polystyrénových desek tl 20 mm</t>
  </si>
  <si>
    <t>1017075104</t>
  </si>
  <si>
    <t>1*(0,5+0,85)</t>
  </si>
  <si>
    <t>-1870495200</t>
  </si>
  <si>
    <t>povrchová úprava (nášlap) stupňů</t>
  </si>
  <si>
    <t>(0,167+0,35)*1*3</t>
  </si>
  <si>
    <t>Oprava a zapravení KZS poškozeného vlivem bourání kce starého schodiště</t>
  </si>
  <si>
    <t>1021541981</t>
  </si>
  <si>
    <t>998011001</t>
  </si>
  <si>
    <t>Přesun hmot pro budovy zděné v do 6 m</t>
  </si>
  <si>
    <t>745898229</t>
  </si>
  <si>
    <t>-533156259</t>
  </si>
  <si>
    <t>"zábradlí Z01" (31,16+5,49)*2</t>
  </si>
  <si>
    <t>Jeklové profily 40x40x4 - bez povrchové úpravy</t>
  </si>
  <si>
    <t>-65491664</t>
  </si>
  <si>
    <t>31,16*1,05*2</t>
  </si>
  <si>
    <t>766ag2</t>
  </si>
  <si>
    <t>Jeklové profily 15x15x1,5 - bez povrchové úpravy</t>
  </si>
  <si>
    <t>-1956413650</t>
  </si>
  <si>
    <t>5,49*1,05*2</t>
  </si>
  <si>
    <t>-755110840</t>
  </si>
  <si>
    <t>-525510278</t>
  </si>
  <si>
    <t>-1311980911</t>
  </si>
  <si>
    <t>nátěr zábradlí Z01</t>
  </si>
  <si>
    <t>(0,04*4)*7,6*2+(0,015*4)*9*2</t>
  </si>
  <si>
    <t>1677971639</t>
  </si>
  <si>
    <t>-1783868842</t>
  </si>
  <si>
    <t>-273782283</t>
  </si>
  <si>
    <t>SO.07 - Zpevněné plochy</t>
  </si>
  <si>
    <t xml:space="preserve">    5 - Komunikace pozemní</t>
  </si>
  <si>
    <t>594326341</t>
  </si>
  <si>
    <t>"S03" 8,576*0,25</t>
  </si>
  <si>
    <t>"S04 - v místech, kde není odstraněna stáv. komunikace (stojan na kola)" 2,8*8,1*0,35</t>
  </si>
  <si>
    <t>"S05" 3,409*0,4</t>
  </si>
  <si>
    <t>"S06 - v místech, kde není odstraněna stáv. komunikace" 3*0,28</t>
  </si>
  <si>
    <t>"S07 - v místech, kde není odstraněna stáv. komunikace" 8,5*0,24</t>
  </si>
  <si>
    <t>989782725</t>
  </si>
  <si>
    <t>132212101</t>
  </si>
  <si>
    <t>Hloubení rýh š do 600 mm ručním nebo pneum nářadím v soudržných horninách tř. 3</t>
  </si>
  <si>
    <t>1897591763</t>
  </si>
  <si>
    <t>"T03 - výkop pro štěrk. lože bet. lavic" 0,4*0,15*(7,085*3+7,06)</t>
  </si>
  <si>
    <t>"T03 - výkop patek základ. bet. lavice (3 patky / lavice)" 0,4*0,4*0,8*3*4</t>
  </si>
  <si>
    <t>132212109</t>
  </si>
  <si>
    <t>Příplatek za lepivost u hloubení rýh š do 600 mm ručním nebo pneum nářadím v hornině tř. 3</t>
  </si>
  <si>
    <t>1685331531</t>
  </si>
  <si>
    <t>1859119456</t>
  </si>
  <si>
    <t>(14,326+3,235)/0,35</t>
  </si>
  <si>
    <t>-290488411</t>
  </si>
  <si>
    <t>"s03" 8,576</t>
  </si>
  <si>
    <t>"S05" 3,409</t>
  </si>
  <si>
    <t>"S06" 10,079</t>
  </si>
  <si>
    <t>"S07" 8,187+36,244</t>
  </si>
  <si>
    <t>-105677879</t>
  </si>
  <si>
    <t>"T03 - štěrk. lože bet. lavic" 0,4*0,15*(7,085*3+7,06)</t>
  </si>
  <si>
    <t>311321511</t>
  </si>
  <si>
    <t>Nosná zeď ze ŽB tř. C 20/25 bez výztuže</t>
  </si>
  <si>
    <t>588350958</t>
  </si>
  <si>
    <t>T03 - betonové lavice vč. zákl. patek (3 patky / lavice)</t>
  </si>
  <si>
    <t>0,4*0,4*7,085*3</t>
  </si>
  <si>
    <t>0,4*0,4*7,06</t>
  </si>
  <si>
    <t>0,4*0,4*0,8*3*4</t>
  </si>
  <si>
    <t>311351611</t>
  </si>
  <si>
    <t>Zřízení kruhového oboustranného bednění nosných nadzákladových zdí r přes 4 m</t>
  </si>
  <si>
    <t>-1780727389</t>
  </si>
  <si>
    <t>7,085*2*3+7,06*2+0,4*0,4*2*4</t>
  </si>
  <si>
    <t>311351612</t>
  </si>
  <si>
    <t>Odstranění kruhového oboustranného bednění nosných nadzákladových zdí r přes 4 m</t>
  </si>
  <si>
    <t>821356407</t>
  </si>
  <si>
    <t>311361821</t>
  </si>
  <si>
    <t>Výztuž nosných zdí betonářskou ocelí 10 505</t>
  </si>
  <si>
    <t>50402970</t>
  </si>
  <si>
    <t>"předpoklad 60 kg/m3 - bude dopřesněno při realizaci" 6,067*60/1000</t>
  </si>
  <si>
    <t>451577877</t>
  </si>
  <si>
    <t>Podklad nebo lože pod dlažbu vodorovný nebo do sklonu 1:5 ze štěrkopísku tl do 100 mm</t>
  </si>
  <si>
    <t>-799185828</t>
  </si>
  <si>
    <t>"S06 - pískové lože pod šlapáky" 10,079</t>
  </si>
  <si>
    <t>564851111</t>
  </si>
  <si>
    <t>Podklad ze štěrkodrtě ŠD tl 150 mm</t>
  </si>
  <si>
    <t>2026188120</t>
  </si>
  <si>
    <t>564861111</t>
  </si>
  <si>
    <t>Podklad ze štěrkodrtě ŠD tl 200 mm</t>
  </si>
  <si>
    <t>1881662900</t>
  </si>
  <si>
    <t>"S03" 8,576</t>
  </si>
  <si>
    <t>564871111</t>
  </si>
  <si>
    <t>Podklad ze štěrkodrtě ŠD tl 250 mm</t>
  </si>
  <si>
    <t>-2056870821</t>
  </si>
  <si>
    <t>596211110</t>
  </si>
  <si>
    <t>Kladení zámkové dlažby komunikací pro pěší tl 60 mm skupiny A pl do 50 m2</t>
  </si>
  <si>
    <t>1426861116</t>
  </si>
  <si>
    <t>59245212</t>
  </si>
  <si>
    <t>dlažba zámková profilová základní 19,6x16,1x6 cm přírodní</t>
  </si>
  <si>
    <t>-1464567804</t>
  </si>
  <si>
    <t>596212313</t>
  </si>
  <si>
    <t>Kladení zámkové dlažby pozemních komunikací tl 100 mm skupiny A pl přes 300 m2</t>
  </si>
  <si>
    <t>-1995919746</t>
  </si>
  <si>
    <t>59245220</t>
  </si>
  <si>
    <t>dlažba zámková profilová základní 19,6x16,1x10 cm přírodní</t>
  </si>
  <si>
    <t>-1737826512</t>
  </si>
  <si>
    <t>596811220</t>
  </si>
  <si>
    <t>Kladení betonové dlažby komunikací pro pěší do lože z kameniva vel do 0,25 m2 plochy do 50 m2</t>
  </si>
  <si>
    <t>-1838940851</t>
  </si>
  <si>
    <t>59245320a</t>
  </si>
  <si>
    <t>dlažba skladebná betonová 40x40x5 cm přírodní</t>
  </si>
  <si>
    <t>-170017803</t>
  </si>
  <si>
    <t>596911111</t>
  </si>
  <si>
    <t>Kladení šlapáků v rovině a svahu do 1:5</t>
  </si>
  <si>
    <t>1578124700</t>
  </si>
  <si>
    <t>596ag1</t>
  </si>
  <si>
    <t>Lomový kámen - šlapák maly</t>
  </si>
  <si>
    <t>-121513092</t>
  </si>
  <si>
    <t>10,079*0,06*2</t>
  </si>
  <si>
    <t>599111ag1</t>
  </si>
  <si>
    <t>Úprava stávající uliční vpusti, vyčištění a zprovoznění vč. dodávky nového litinového roštu (vč. výškového vyrovnání, apod.)</t>
  </si>
  <si>
    <t>-297510770</t>
  </si>
  <si>
    <t>637121113</t>
  </si>
  <si>
    <t>Okapový chodník z kačírku tl 200 mm s udusáním</t>
  </si>
  <si>
    <t>1868276063</t>
  </si>
  <si>
    <t>"S05 - chodník bosou nohou" 3,409</t>
  </si>
  <si>
    <t>916131113</t>
  </si>
  <si>
    <t>Osazení silničního obrubníku betonového ležatého s boční opěrou do lože z betonu prostého</t>
  </si>
  <si>
    <t>124552045</t>
  </si>
  <si>
    <t>21,855*2+17,2*2+5</t>
  </si>
  <si>
    <t>59217031</t>
  </si>
  <si>
    <t>obrubník betonový silniční 100 x 15 x 25 cm</t>
  </si>
  <si>
    <t>1848805491</t>
  </si>
  <si>
    <t>916331112</t>
  </si>
  <si>
    <t>Osazení zahradního obrubníku betonového do lože z betonu s boční opěrou</t>
  </si>
  <si>
    <t>1793576087</t>
  </si>
  <si>
    <t>6,03+0,75*2+11,115+0,8*2+15,09-0,8+(6,43+9,56)*2-0,8+11,525*2-5-0,8*2+2,27+0,8</t>
  </si>
  <si>
    <t>59217001</t>
  </si>
  <si>
    <t>obrubník betonový zahradní 100 x 5 x 25 cm</t>
  </si>
  <si>
    <t>-1796742394</t>
  </si>
  <si>
    <t>919726122</t>
  </si>
  <si>
    <t>Geotextilie pro ochranu, separaci a filtraci netkaná měrná hmotnost do 300 g/m2</t>
  </si>
  <si>
    <t>-1910603528</t>
  </si>
  <si>
    <t>936104213</t>
  </si>
  <si>
    <t>Montáž odpadkového koše kotevními šrouby na  pevný podklad</t>
  </si>
  <si>
    <t>556562063</t>
  </si>
  <si>
    <t>"T04" 2</t>
  </si>
  <si>
    <t>74910133</t>
  </si>
  <si>
    <t>koš odpadkový (litina,ocel),  výška 100,5 cm, průměr 47 cm, obsah 50 l</t>
  </si>
  <si>
    <t>484130890</t>
  </si>
  <si>
    <t>D+M zvýšený záhon "T05" (viz. výpis prvků) - bez vnitřní výplně zeminy nebo substrátem</t>
  </si>
  <si>
    <t>-858138810</t>
  </si>
  <si>
    <t>-1989393642</t>
  </si>
  <si>
    <t>-898817434</t>
  </si>
  <si>
    <t>-881448492</t>
  </si>
  <si>
    <t>"T03 - obklad bet. lavic" 9*(7,085*3+7,06)</t>
  </si>
  <si>
    <t>-1119898535</t>
  </si>
  <si>
    <t>"T03 - rošt obložení" 0,06*0,04*254,835*1,05</t>
  </si>
  <si>
    <t>762951002</t>
  </si>
  <si>
    <t>Montáž podkladního roštu terasy z plných profilů osové vzdálenosti podpěr přes 300 do 420 mm</t>
  </si>
  <si>
    <t>-1371873966</t>
  </si>
  <si>
    <t>762ag1x</t>
  </si>
  <si>
    <t>Profil podkladní nosný hliníkový 50×30</t>
  </si>
  <si>
    <t>594441758</t>
  </si>
  <si>
    <t>8,576*3,1+6+2,5*2</t>
  </si>
  <si>
    <t>1155687874</t>
  </si>
  <si>
    <t>607762ag2x</t>
  </si>
  <si>
    <t>Prkno terasové dřevoplastové WPC duté 140×25</t>
  </si>
  <si>
    <t>1870785748</t>
  </si>
  <si>
    <t>-904751493</t>
  </si>
  <si>
    <t>"S03" 6+2,5*2</t>
  </si>
  <si>
    <t>-334169249</t>
  </si>
  <si>
    <t>1334618734</t>
  </si>
  <si>
    <t>79680707</t>
  </si>
  <si>
    <t>"T03 - obklad bet. lavic" (0,45*3)*(7,085*3+7,06)</t>
  </si>
  <si>
    <t>-1934635441</t>
  </si>
  <si>
    <t>-933026579</t>
  </si>
  <si>
    <t>114891601</t>
  </si>
  <si>
    <t>-1945355159</t>
  </si>
  <si>
    <t>"T03 - nátěr dřevěného obkladu a profilů roštu" 38,225+(0,06*2+0,04*2)*254,835</t>
  </si>
  <si>
    <t>927157544</t>
  </si>
  <si>
    <t>783826675</t>
  </si>
  <si>
    <t>Hydrofobizační transparentní silikonový nátěr hrubých betonových povrchů nebo hrubých omítek</t>
  </si>
  <si>
    <t>-47377999</t>
  </si>
  <si>
    <t>"T03 - ochranný nátěr betonových lavic" 0,4*3*(3*7,085+7,06)</t>
  </si>
  <si>
    <t>SO.08 - Zeleň a zatravnění</t>
  </si>
  <si>
    <t>111000ag1</t>
  </si>
  <si>
    <t>Dovoz, uložení, rozprostření a zhutnění zeminy</t>
  </si>
  <si>
    <t>-269782284</t>
  </si>
  <si>
    <t>Zemina potřebná pro vyrovnání terénu v místech po odstranění stáv. komunikace, kde se nenachází žádná nová skladba komunikace</t>
  </si>
  <si>
    <t>Ve výměře je již zahrnut odpočet m3 přebytečné zeminy z výkopů z jiných objektů</t>
  </si>
  <si>
    <t>(719,029-391,222-73,991-8-26,244-4,09)*0,35</t>
  </si>
  <si>
    <t>-(14,326+3,235+0,914+15,238+7,236+28+0,553-19,636+28-20,175)</t>
  </si>
  <si>
    <t>111000ag2</t>
  </si>
  <si>
    <t>Dovoz a uložení zahradního substrátu vhodného pro výsadbu rostlin do konstrukce SO.05 kaskádových truhlíků</t>
  </si>
  <si>
    <t>92632556</t>
  </si>
  <si>
    <t>(9,26*0,4+9,56*0,9+6,43*0,6)*0,8/1,1</t>
  </si>
  <si>
    <t>181111111</t>
  </si>
  <si>
    <t>Plošná úprava terénu do 500 m2 zemina tř 1 až 4 nerovnosti do 100 mm v rovinně a svahu do 1:5</t>
  </si>
  <si>
    <t>-1286417082</t>
  </si>
  <si>
    <t>181411131</t>
  </si>
  <si>
    <t>Založení parkového trávníku výsevem plochy do 1000 m2 v rovině a ve svahu do 1:5</t>
  </si>
  <si>
    <t>1413790588</t>
  </si>
  <si>
    <t>00572410</t>
  </si>
  <si>
    <t>osivo směs travní parková</t>
  </si>
  <si>
    <t>-1513452546</t>
  </si>
  <si>
    <t>183403114</t>
  </si>
  <si>
    <t>Obdělání půdy kultivátorováním v rovině a svahu do 1:5</t>
  </si>
  <si>
    <t>-1591842925</t>
  </si>
  <si>
    <t>184102211</t>
  </si>
  <si>
    <t>Výsadba keře bez balu v do 1 m do jamky se zalitím v rovině a svahu do 1:5</t>
  </si>
  <si>
    <t>-481946336</t>
  </si>
  <si>
    <t>15+4+8</t>
  </si>
  <si>
    <t>x4</t>
  </si>
  <si>
    <t>Tavolník, spiraea vanhouttei</t>
  </si>
  <si>
    <t>-1755859769</t>
  </si>
  <si>
    <t>x5</t>
  </si>
  <si>
    <t>Vrba jíva, salix caprea pendula</t>
  </si>
  <si>
    <t>-1022849538</t>
  </si>
  <si>
    <t>x6</t>
  </si>
  <si>
    <t>Pampová tráva, cortaderia selloana bílá</t>
  </si>
  <si>
    <t>-1509454808</t>
  </si>
  <si>
    <t>184102212</t>
  </si>
  <si>
    <t>Výsadba keře bez balu v do 1 m do nádob nebo zvýšených záhonů se zalitím v rovině a svahu do 1:5</t>
  </si>
  <si>
    <t>34258831</t>
  </si>
  <si>
    <t>10+10+15</t>
  </si>
  <si>
    <t>x1</t>
  </si>
  <si>
    <t>Ozdobnice čínská, miseanthus sineusis</t>
  </si>
  <si>
    <t>-480033485</t>
  </si>
  <si>
    <t>x2</t>
  </si>
  <si>
    <t>Čilimník, cytisus boskoop ruby</t>
  </si>
  <si>
    <t>225057068</t>
  </si>
  <si>
    <t>x3</t>
  </si>
  <si>
    <t>Šanta kočičí, nepeta grandiflora „cat’s pyjamas“</t>
  </si>
  <si>
    <t>-263877968</t>
  </si>
  <si>
    <t>185804111</t>
  </si>
  <si>
    <t>Ošetření vysazených květin v rovině a svahu do 1:5</t>
  </si>
  <si>
    <t>1040667149</t>
  </si>
  <si>
    <t>30*3,25</t>
  </si>
  <si>
    <t>185804119</t>
  </si>
  <si>
    <t>Příplatek k ošetření květin za ošetření vysazených květin v nádobách</t>
  </si>
  <si>
    <t>-1964082932</t>
  </si>
  <si>
    <t>(9,26+9,56+6,43)*0,8</t>
  </si>
  <si>
    <t>998231411</t>
  </si>
  <si>
    <t>Ruční přesun hmot pro sadovnické a krajinářské úpravy do100 m</t>
  </si>
  <si>
    <t>-476125625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</si>
  <si>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</si>
  <si>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</si>
  <si>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</si>
  <si>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</si>
  <si>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</si>
  <si>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</si>
  <si>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011114000</t>
  </si>
  <si>
    <t>Inženýrsko-geologický průzkum - vytyčení stávajících sítí</t>
  </si>
  <si>
    <t>…</t>
  </si>
  <si>
    <t>1024</t>
  </si>
  <si>
    <t>545770272</t>
  </si>
  <si>
    <t>012103000</t>
  </si>
  <si>
    <t>Geodetické práce před výstavbou</t>
  </si>
  <si>
    <t>1097310466</t>
  </si>
  <si>
    <t>012303000</t>
  </si>
  <si>
    <t>Geodetické práce po výstavbě</t>
  </si>
  <si>
    <t>-1552503159</t>
  </si>
  <si>
    <t>020001000</t>
  </si>
  <si>
    <t>Příprava staveniště</t>
  </si>
  <si>
    <t>1280707506</t>
  </si>
  <si>
    <t>032002000</t>
  </si>
  <si>
    <t>Vybavení staveniště</t>
  </si>
  <si>
    <t>-1730880529</t>
  </si>
  <si>
    <t>034002000</t>
  </si>
  <si>
    <t>Zabezpečení staveniště</t>
  </si>
  <si>
    <t>1071511700</t>
  </si>
  <si>
    <t>039002000</t>
  </si>
  <si>
    <t>Zrušení zařízení staveniště</t>
  </si>
  <si>
    <t>-1305474468</t>
  </si>
  <si>
    <t>045002000</t>
  </si>
  <si>
    <t>Kompletační a koordinační činnost</t>
  </si>
  <si>
    <t>-1361772784</t>
  </si>
  <si>
    <t>091704000</t>
  </si>
  <si>
    <t>Náklady na údržbu - stávající příjezdová komunikace - průběžné čištění a zabezpečení proti poškození</t>
  </si>
  <si>
    <t>387334333</t>
  </si>
  <si>
    <t>"jehl. strom" 4</t>
  </si>
  <si>
    <t>"v prostoru po odstranění stáv.kom." 0,8*(0,9-0,35)*(16,55+2,3)</t>
  </si>
  <si>
    <t>"vč. 10% za prolití do výkopu" 0,8*0,8*(16,55+11,05+2,3)*1,1</t>
  </si>
  <si>
    <t>0,5*0,5*(16,55+11,05+2,3)</t>
  </si>
  <si>
    <t>"S04" 481,813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</si>
</sst>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/>
    </xf>
    <xf numFmtId="0" fontId="0" fillId="0" borderId="6" xfId="0" applyBorder="1"/>
    <xf numFmtId="0" fontId="1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9" xfId="0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0" fontId="12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7" fillId="0" borderId="4" xfId="0" applyFont="1" applyBorder="1"/>
    <xf numFmtId="0" fontId="5" fillId="0" borderId="0" xfId="0" applyFont="1" applyAlignment="1">
      <alignment horizontal="left"/>
    </xf>
    <xf numFmtId="0" fontId="7" fillId="0" borderId="5" xfId="0" applyFont="1" applyBorder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25" xfId="0" applyBorder="1" applyAlignment="1">
      <alignment horizontal="center" vertical="center"/>
    </xf>
    <xf numFmtId="49" fontId="0" fillId="0" borderId="25" xfId="0" applyNumberFormat="1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167" fontId="0" fillId="0" borderId="25" xfId="0" applyNumberFormat="1" applyBorder="1" applyAlignment="1">
      <alignment vertical="center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9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167" fontId="10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5" fillId="0" borderId="25" xfId="0" applyFont="1" applyBorder="1" applyAlignment="1">
      <alignment horizontal="center" vertical="center"/>
    </xf>
    <xf numFmtId="49" fontId="35" fillId="0" borderId="25" xfId="0" applyNumberFormat="1" applyFont="1" applyBorder="1" applyAlignment="1">
      <alignment horizontal="left" vertical="center" wrapText="1"/>
    </xf>
    <xf numFmtId="0" fontId="35" fillId="0" borderId="25" xfId="0" applyFont="1" applyBorder="1" applyAlignment="1">
      <alignment horizontal="center" vertical="center" wrapText="1"/>
    </xf>
    <xf numFmtId="167" fontId="35" fillId="0" borderId="2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4" fontId="25" fillId="0" borderId="12" xfId="0" applyNumberFormat="1" applyFont="1" applyBorder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0" xfId="0" applyNumberFormat="1" applyFont="1" applyAlignment="1">
      <alignment vertical="center"/>
    </xf>
    <xf numFmtId="4" fontId="6" fillId="0" borderId="17" xfId="0" applyNumberFormat="1" applyFont="1" applyBorder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/>
    <xf numFmtId="4" fontId="6" fillId="0" borderId="23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0" fontId="0" fillId="0" borderId="25" xfId="0" applyBorder="1" applyAlignment="1">
      <alignment horizontal="left" vertical="center" wrapText="1"/>
    </xf>
    <xf numFmtId="4" fontId="0" fillId="0" borderId="25" xfId="0" applyNumberForma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" fontId="31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9" fillId="0" borderId="0" xfId="0" applyNumberFormat="1" applyFont="1" applyAlignment="1">
      <alignment vertical="center"/>
    </xf>
    <xf numFmtId="4" fontId="5" fillId="0" borderId="12" xfId="0" applyNumberFormat="1" applyFont="1" applyBorder="1"/>
    <xf numFmtId="4" fontId="5" fillId="0" borderId="12" xfId="0" applyNumberFormat="1" applyFont="1" applyBorder="1" applyAlignment="1">
      <alignment vertical="center"/>
    </xf>
    <xf numFmtId="0" fontId="35" fillId="0" borderId="25" xfId="0" applyFont="1" applyBorder="1" applyAlignment="1">
      <alignment horizontal="left" vertical="center" wrapText="1"/>
    </xf>
    <xf numFmtId="4" fontId="35" fillId="0" borderId="25" xfId="0" applyNumberFormat="1" applyFont="1" applyBorder="1" applyAlignment="1">
      <alignment vertical="center"/>
    </xf>
    <xf numFmtId="4" fontId="6" fillId="0" borderId="0" xfId="0" applyNumberFormat="1" applyFo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1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3" t="s">
        <v>4</v>
      </c>
      <c r="BB1" s="13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8" t="s">
        <v>6</v>
      </c>
      <c r="BU1" s="18" t="s">
        <v>6</v>
      </c>
    </row>
    <row r="2" spans="1:73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R2" s="166" t="s">
        <v>8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85" t="s">
        <v>12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25"/>
      <c r="AS4" s="19" t="s">
        <v>13</v>
      </c>
      <c r="BS4" s="20" t="s">
        <v>14</v>
      </c>
    </row>
    <row r="5" spans="1:73" ht="14.45" customHeight="1">
      <c r="B5" s="24"/>
      <c r="D5" s="26" t="s">
        <v>15</v>
      </c>
      <c r="K5" s="197" t="s">
        <v>16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Q5" s="25"/>
      <c r="BS5" s="20" t="s">
        <v>9</v>
      </c>
    </row>
    <row r="6" spans="1:73" ht="36.950000000000003" customHeight="1">
      <c r="B6" s="24"/>
      <c r="D6" s="28" t="s">
        <v>17</v>
      </c>
      <c r="K6" s="198" t="s">
        <v>18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Q6" s="25"/>
      <c r="BS6" s="20" t="s">
        <v>9</v>
      </c>
    </row>
    <row r="7" spans="1:73" ht="14.45" customHeight="1">
      <c r="B7" s="24"/>
      <c r="D7" s="29" t="s">
        <v>19</v>
      </c>
      <c r="K7" s="27" t="s">
        <v>20</v>
      </c>
      <c r="AK7" s="29" t="s">
        <v>21</v>
      </c>
      <c r="AN7" s="27" t="s">
        <v>20</v>
      </c>
      <c r="AQ7" s="25"/>
      <c r="BS7" s="20" t="s">
        <v>9</v>
      </c>
    </row>
    <row r="8" spans="1:73" ht="14.45" customHeight="1">
      <c r="B8" s="24"/>
      <c r="D8" s="29" t="s">
        <v>22</v>
      </c>
      <c r="K8" s="27" t="s">
        <v>23</v>
      </c>
      <c r="AK8" s="29" t="s">
        <v>24</v>
      </c>
      <c r="AN8" s="27" t="s">
        <v>25</v>
      </c>
      <c r="AQ8" s="25"/>
      <c r="BS8" s="20" t="s">
        <v>9</v>
      </c>
    </row>
    <row r="9" spans="1:73" ht="14.45" customHeight="1">
      <c r="B9" s="24"/>
      <c r="AQ9" s="25"/>
      <c r="BS9" s="20" t="s">
        <v>9</v>
      </c>
    </row>
    <row r="10" spans="1:73" ht="14.45" customHeight="1">
      <c r="B10" s="24"/>
      <c r="D10" s="29" t="s">
        <v>26</v>
      </c>
      <c r="AK10" s="29" t="s">
        <v>27</v>
      </c>
      <c r="AN10" s="27" t="s">
        <v>28</v>
      </c>
      <c r="AQ10" s="25"/>
      <c r="BS10" s="20" t="s">
        <v>9</v>
      </c>
    </row>
    <row r="11" spans="1:73" ht="18.399999999999999" customHeight="1">
      <c r="B11" s="24"/>
      <c r="E11" s="27" t="s">
        <v>29</v>
      </c>
      <c r="AK11" s="29" t="s">
        <v>30</v>
      </c>
      <c r="AN11" s="27" t="s">
        <v>31</v>
      </c>
      <c r="AQ11" s="25"/>
      <c r="BS11" s="20" t="s">
        <v>9</v>
      </c>
    </row>
    <row r="12" spans="1:73" ht="6.95" customHeight="1">
      <c r="B12" s="24"/>
      <c r="AQ12" s="25"/>
      <c r="BS12" s="20" t="s">
        <v>9</v>
      </c>
    </row>
    <row r="13" spans="1:73" ht="14.45" customHeight="1">
      <c r="B13" s="24"/>
      <c r="D13" s="29" t="s">
        <v>32</v>
      </c>
      <c r="AK13" s="29" t="s">
        <v>27</v>
      </c>
      <c r="AN13" s="27" t="s">
        <v>20</v>
      </c>
      <c r="AQ13" s="25"/>
      <c r="BS13" s="20" t="s">
        <v>9</v>
      </c>
    </row>
    <row r="14" spans="1:73" ht="15">
      <c r="B14" s="24"/>
      <c r="E14" s="27" t="s">
        <v>33</v>
      </c>
      <c r="AK14" s="29" t="s">
        <v>30</v>
      </c>
      <c r="AN14" s="27" t="s">
        <v>20</v>
      </c>
      <c r="AQ14" s="25"/>
      <c r="BS14" s="20" t="s">
        <v>9</v>
      </c>
    </row>
    <row r="15" spans="1:73" ht="6.95" customHeight="1">
      <c r="B15" s="24"/>
      <c r="AQ15" s="25"/>
      <c r="BS15" s="20" t="s">
        <v>6</v>
      </c>
    </row>
    <row r="16" spans="1:73" ht="14.45" customHeight="1">
      <c r="B16" s="24"/>
      <c r="D16" s="29" t="s">
        <v>34</v>
      </c>
      <c r="AK16" s="29" t="s">
        <v>27</v>
      </c>
      <c r="AN16" s="27" t="s">
        <v>35</v>
      </c>
      <c r="AQ16" s="25"/>
      <c r="BS16" s="20" t="s">
        <v>6</v>
      </c>
    </row>
    <row r="17" spans="2:71" ht="18.399999999999999" customHeight="1">
      <c r="B17" s="24"/>
      <c r="E17" s="27" t="s">
        <v>36</v>
      </c>
      <c r="AK17" s="29" t="s">
        <v>30</v>
      </c>
      <c r="AN17" s="27" t="s">
        <v>37</v>
      </c>
      <c r="AQ17" s="25"/>
      <c r="BS17" s="20" t="s">
        <v>38</v>
      </c>
    </row>
    <row r="18" spans="2:71" ht="6.95" customHeight="1">
      <c r="B18" s="24"/>
      <c r="AQ18" s="25"/>
      <c r="BS18" s="20" t="s">
        <v>9</v>
      </c>
    </row>
    <row r="19" spans="2:71" ht="14.45" customHeight="1">
      <c r="B19" s="24"/>
      <c r="D19" s="29" t="s">
        <v>39</v>
      </c>
      <c r="AK19" s="29" t="s">
        <v>27</v>
      </c>
      <c r="AN19" s="27" t="s">
        <v>35</v>
      </c>
      <c r="AQ19" s="25"/>
      <c r="BS19" s="20" t="s">
        <v>9</v>
      </c>
    </row>
    <row r="20" spans="2:71" ht="18.399999999999999" customHeight="1">
      <c r="B20" s="24"/>
      <c r="E20" s="27" t="s">
        <v>40</v>
      </c>
      <c r="AK20" s="29" t="s">
        <v>30</v>
      </c>
      <c r="AN20" s="27" t="s">
        <v>37</v>
      </c>
      <c r="AQ20" s="25"/>
    </row>
    <row r="21" spans="2:71" ht="6.95" customHeight="1">
      <c r="B21" s="24"/>
      <c r="AQ21" s="25"/>
    </row>
    <row r="22" spans="2:71" ht="15">
      <c r="B22" s="24"/>
      <c r="D22" s="29" t="s">
        <v>41</v>
      </c>
      <c r="AQ22" s="25"/>
    </row>
    <row r="23" spans="2:71" ht="16.5" customHeight="1">
      <c r="B23" s="24"/>
      <c r="E23" s="199" t="s">
        <v>20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Q23" s="25"/>
    </row>
    <row r="24" spans="2:71" ht="6.95" customHeight="1">
      <c r="B24" s="24"/>
      <c r="AQ24" s="25"/>
    </row>
    <row r="25" spans="2:71" ht="6.95" customHeight="1">
      <c r="B25" s="24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Q25" s="25"/>
    </row>
    <row r="26" spans="2:71" ht="14.45" customHeight="1">
      <c r="B26" s="24"/>
      <c r="D26" s="31" t="s">
        <v>42</v>
      </c>
      <c r="AK26" s="192">
        <f>ROUND(AG87,2)</f>
        <v>0</v>
      </c>
      <c r="AL26" s="167"/>
      <c r="AM26" s="167"/>
      <c r="AN26" s="167"/>
      <c r="AO26" s="167"/>
      <c r="AQ26" s="25"/>
    </row>
    <row r="27" spans="2:71" ht="14.45" customHeight="1">
      <c r="B27" s="24"/>
      <c r="D27" s="31" t="s">
        <v>43</v>
      </c>
      <c r="AK27" s="192">
        <f>ROUND(AG98,2)</f>
        <v>0</v>
      </c>
      <c r="AL27" s="192"/>
      <c r="AM27" s="192"/>
      <c r="AN27" s="192"/>
      <c r="AO27" s="192"/>
      <c r="AQ27" s="25"/>
    </row>
    <row r="28" spans="2:71" s="1" customFormat="1" ht="6.95" customHeight="1">
      <c r="B28" s="32"/>
      <c r="AQ28" s="33"/>
    </row>
    <row r="29" spans="2:71" s="1" customFormat="1" ht="25.9" customHeight="1">
      <c r="B29" s="32"/>
      <c r="D29" s="34" t="s">
        <v>44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93">
        <f>ROUND(AK26+AK27,2)</f>
        <v>0</v>
      </c>
      <c r="AL29" s="194"/>
      <c r="AM29" s="194"/>
      <c r="AN29" s="194"/>
      <c r="AO29" s="194"/>
      <c r="AQ29" s="33"/>
    </row>
    <row r="30" spans="2:71" s="1" customFormat="1" ht="6.95" customHeight="1">
      <c r="B30" s="32"/>
      <c r="AQ30" s="33"/>
    </row>
    <row r="31" spans="2:71" s="2" customFormat="1" ht="14.45" customHeight="1">
      <c r="B31" s="36"/>
      <c r="D31" s="37" t="s">
        <v>45</v>
      </c>
      <c r="F31" s="37" t="s">
        <v>46</v>
      </c>
      <c r="L31" s="189">
        <v>0.21</v>
      </c>
      <c r="M31" s="190"/>
      <c r="N31" s="190"/>
      <c r="O31" s="190"/>
      <c r="T31" s="39" t="s">
        <v>47</v>
      </c>
      <c r="W31" s="191">
        <f>ROUND(AZ87+SUM(CD99),2)</f>
        <v>0</v>
      </c>
      <c r="X31" s="190"/>
      <c r="Y31" s="190"/>
      <c r="Z31" s="190"/>
      <c r="AA31" s="190"/>
      <c r="AB31" s="190"/>
      <c r="AC31" s="190"/>
      <c r="AD31" s="190"/>
      <c r="AE31" s="190"/>
      <c r="AK31" s="191">
        <f>ROUND(AV87+SUM(BY99),2)</f>
        <v>0</v>
      </c>
      <c r="AL31" s="190"/>
      <c r="AM31" s="190"/>
      <c r="AN31" s="190"/>
      <c r="AO31" s="190"/>
      <c r="AQ31" s="40"/>
    </row>
    <row r="32" spans="2:71" s="2" customFormat="1" ht="14.45" customHeight="1">
      <c r="B32" s="36"/>
      <c r="F32" s="37" t="s">
        <v>48</v>
      </c>
      <c r="L32" s="189">
        <v>0.15</v>
      </c>
      <c r="M32" s="190"/>
      <c r="N32" s="190"/>
      <c r="O32" s="190"/>
      <c r="T32" s="39" t="s">
        <v>47</v>
      </c>
      <c r="W32" s="191">
        <f>ROUND(BA87+SUM(CE99),2)</f>
        <v>0</v>
      </c>
      <c r="X32" s="190"/>
      <c r="Y32" s="190"/>
      <c r="Z32" s="190"/>
      <c r="AA32" s="190"/>
      <c r="AB32" s="190"/>
      <c r="AC32" s="190"/>
      <c r="AD32" s="190"/>
      <c r="AE32" s="190"/>
      <c r="AK32" s="191">
        <f>ROUND(AW87+SUM(BZ99),2)</f>
        <v>0</v>
      </c>
      <c r="AL32" s="190"/>
      <c r="AM32" s="190"/>
      <c r="AN32" s="190"/>
      <c r="AO32" s="190"/>
      <c r="AQ32" s="40"/>
    </row>
    <row r="33" spans="2:43" s="2" customFormat="1" ht="14.45" hidden="1" customHeight="1">
      <c r="B33" s="36"/>
      <c r="F33" s="37" t="s">
        <v>49</v>
      </c>
      <c r="L33" s="189">
        <v>0.21</v>
      </c>
      <c r="M33" s="190"/>
      <c r="N33" s="190"/>
      <c r="O33" s="190"/>
      <c r="T33" s="39" t="s">
        <v>47</v>
      </c>
      <c r="W33" s="191">
        <f>ROUND(BB87+SUM(CF99),2)</f>
        <v>0</v>
      </c>
      <c r="X33" s="190"/>
      <c r="Y33" s="190"/>
      <c r="Z33" s="190"/>
      <c r="AA33" s="190"/>
      <c r="AB33" s="190"/>
      <c r="AC33" s="190"/>
      <c r="AD33" s="190"/>
      <c r="AE33" s="190"/>
      <c r="AK33" s="191">
        <v>0</v>
      </c>
      <c r="AL33" s="190"/>
      <c r="AM33" s="190"/>
      <c r="AN33" s="190"/>
      <c r="AO33" s="190"/>
      <c r="AQ33" s="40"/>
    </row>
    <row r="34" spans="2:43" s="2" customFormat="1" ht="14.45" hidden="1" customHeight="1">
      <c r="B34" s="36"/>
      <c r="F34" s="37" t="s">
        <v>50</v>
      </c>
      <c r="L34" s="189">
        <v>0.15</v>
      </c>
      <c r="M34" s="190"/>
      <c r="N34" s="190"/>
      <c r="O34" s="190"/>
      <c r="T34" s="39" t="s">
        <v>47</v>
      </c>
      <c r="W34" s="191">
        <f>ROUND(BC87+SUM(CG99),2)</f>
        <v>0</v>
      </c>
      <c r="X34" s="190"/>
      <c r="Y34" s="190"/>
      <c r="Z34" s="190"/>
      <c r="AA34" s="190"/>
      <c r="AB34" s="190"/>
      <c r="AC34" s="190"/>
      <c r="AD34" s="190"/>
      <c r="AE34" s="190"/>
      <c r="AK34" s="191">
        <v>0</v>
      </c>
      <c r="AL34" s="190"/>
      <c r="AM34" s="190"/>
      <c r="AN34" s="190"/>
      <c r="AO34" s="190"/>
      <c r="AQ34" s="40"/>
    </row>
    <row r="35" spans="2:43" s="2" customFormat="1" ht="14.45" hidden="1" customHeight="1">
      <c r="B35" s="36"/>
      <c r="F35" s="37" t="s">
        <v>51</v>
      </c>
      <c r="L35" s="189">
        <v>0</v>
      </c>
      <c r="M35" s="190"/>
      <c r="N35" s="190"/>
      <c r="O35" s="190"/>
      <c r="T35" s="39" t="s">
        <v>47</v>
      </c>
      <c r="W35" s="191">
        <f>ROUND(BD87+SUM(CH99),2)</f>
        <v>0</v>
      </c>
      <c r="X35" s="190"/>
      <c r="Y35" s="190"/>
      <c r="Z35" s="190"/>
      <c r="AA35" s="190"/>
      <c r="AB35" s="190"/>
      <c r="AC35" s="190"/>
      <c r="AD35" s="190"/>
      <c r="AE35" s="190"/>
      <c r="AK35" s="191">
        <v>0</v>
      </c>
      <c r="AL35" s="190"/>
      <c r="AM35" s="190"/>
      <c r="AN35" s="190"/>
      <c r="AO35" s="190"/>
      <c r="AQ35" s="40"/>
    </row>
    <row r="36" spans="2:43" s="1" customFormat="1" ht="6.95" customHeight="1">
      <c r="B36" s="32"/>
      <c r="AQ36" s="33"/>
    </row>
    <row r="37" spans="2:43" s="1" customFormat="1" ht="25.9" customHeight="1">
      <c r="B37" s="32"/>
      <c r="C37" s="41"/>
      <c r="D37" s="42" t="s">
        <v>52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53</v>
      </c>
      <c r="U37" s="43"/>
      <c r="V37" s="43"/>
      <c r="W37" s="43"/>
      <c r="X37" s="181" t="s">
        <v>54</v>
      </c>
      <c r="Y37" s="182"/>
      <c r="Z37" s="182"/>
      <c r="AA37" s="182"/>
      <c r="AB37" s="182"/>
      <c r="AC37" s="43"/>
      <c r="AD37" s="43"/>
      <c r="AE37" s="43"/>
      <c r="AF37" s="43"/>
      <c r="AG37" s="43"/>
      <c r="AH37" s="43"/>
      <c r="AI37" s="43"/>
      <c r="AJ37" s="43"/>
      <c r="AK37" s="183">
        <f>SUM(AK29:AK35)</f>
        <v>0</v>
      </c>
      <c r="AL37" s="182"/>
      <c r="AM37" s="182"/>
      <c r="AN37" s="182"/>
      <c r="AO37" s="184"/>
      <c r="AP37" s="41"/>
      <c r="AQ37" s="33"/>
    </row>
    <row r="38" spans="2:43" s="1" customFormat="1" ht="14.45" customHeight="1">
      <c r="B38" s="32"/>
      <c r="AQ38" s="33"/>
    </row>
    <row r="39" spans="2:43">
      <c r="B39" s="24"/>
      <c r="AQ39" s="25"/>
    </row>
    <row r="40" spans="2:43">
      <c r="B40" s="24"/>
      <c r="AQ40" s="25"/>
    </row>
    <row r="41" spans="2:43">
      <c r="B41" s="24"/>
      <c r="AQ41" s="25"/>
    </row>
    <row r="42" spans="2:43">
      <c r="B42" s="24"/>
      <c r="AQ42" s="25"/>
    </row>
    <row r="43" spans="2:43">
      <c r="B43" s="24"/>
      <c r="AQ43" s="25"/>
    </row>
    <row r="44" spans="2:43">
      <c r="B44" s="24"/>
      <c r="AQ44" s="25"/>
    </row>
    <row r="45" spans="2:43">
      <c r="B45" s="24"/>
      <c r="AQ45" s="25"/>
    </row>
    <row r="46" spans="2:43">
      <c r="B46" s="24"/>
      <c r="AQ46" s="25"/>
    </row>
    <row r="47" spans="2:43">
      <c r="B47" s="24"/>
      <c r="AQ47" s="25"/>
    </row>
    <row r="48" spans="2:43">
      <c r="B48" s="24"/>
      <c r="AQ48" s="25"/>
    </row>
    <row r="49" spans="2:43" s="1" customFormat="1" ht="15">
      <c r="B49" s="32"/>
      <c r="D49" s="45" t="s">
        <v>55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C49" s="45" t="s">
        <v>56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Q49" s="33"/>
    </row>
    <row r="50" spans="2:43">
      <c r="B50" s="24"/>
      <c r="D50" s="48"/>
      <c r="Z50" s="49"/>
      <c r="AC50" s="48"/>
      <c r="AO50" s="49"/>
      <c r="AQ50" s="25"/>
    </row>
    <row r="51" spans="2:43">
      <c r="B51" s="24"/>
      <c r="D51" s="48"/>
      <c r="Z51" s="49"/>
      <c r="AC51" s="48"/>
      <c r="AO51" s="49"/>
      <c r="AQ51" s="25"/>
    </row>
    <row r="52" spans="2:43">
      <c r="B52" s="24"/>
      <c r="D52" s="48"/>
      <c r="Z52" s="49"/>
      <c r="AC52" s="48"/>
      <c r="AO52" s="49"/>
      <c r="AQ52" s="25"/>
    </row>
    <row r="53" spans="2:43">
      <c r="B53" s="24"/>
      <c r="D53" s="48"/>
      <c r="Z53" s="49"/>
      <c r="AC53" s="48"/>
      <c r="AO53" s="49"/>
      <c r="AQ53" s="25"/>
    </row>
    <row r="54" spans="2:43">
      <c r="B54" s="24"/>
      <c r="D54" s="48"/>
      <c r="Z54" s="49"/>
      <c r="AC54" s="48"/>
      <c r="AO54" s="49"/>
      <c r="AQ54" s="25"/>
    </row>
    <row r="55" spans="2:43">
      <c r="B55" s="24"/>
      <c r="D55" s="48"/>
      <c r="Z55" s="49"/>
      <c r="AC55" s="48"/>
      <c r="AO55" s="49"/>
      <c r="AQ55" s="25"/>
    </row>
    <row r="56" spans="2:43">
      <c r="B56" s="24"/>
      <c r="D56" s="48"/>
      <c r="Z56" s="49"/>
      <c r="AC56" s="48"/>
      <c r="AO56" s="49"/>
      <c r="AQ56" s="25"/>
    </row>
    <row r="57" spans="2:43">
      <c r="B57" s="24"/>
      <c r="D57" s="48"/>
      <c r="Z57" s="49"/>
      <c r="AC57" s="48"/>
      <c r="AO57" s="49"/>
      <c r="AQ57" s="25"/>
    </row>
    <row r="58" spans="2:43" s="1" customFormat="1" ht="15">
      <c r="B58" s="32"/>
      <c r="D58" s="50" t="s">
        <v>57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58</v>
      </c>
      <c r="S58" s="51"/>
      <c r="T58" s="51"/>
      <c r="U58" s="51"/>
      <c r="V58" s="51"/>
      <c r="W58" s="51"/>
      <c r="X58" s="51"/>
      <c r="Y58" s="51"/>
      <c r="Z58" s="53"/>
      <c r="AC58" s="50" t="s">
        <v>57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58</v>
      </c>
      <c r="AN58" s="51"/>
      <c r="AO58" s="53"/>
      <c r="AQ58" s="33"/>
    </row>
    <row r="59" spans="2:43">
      <c r="B59" s="24"/>
      <c r="AQ59" s="25"/>
    </row>
    <row r="60" spans="2:43" s="1" customFormat="1" ht="15">
      <c r="B60" s="32"/>
      <c r="D60" s="45" t="s">
        <v>59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C60" s="45" t="s">
        <v>60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Q60" s="33"/>
    </row>
    <row r="61" spans="2:43">
      <c r="B61" s="24"/>
      <c r="D61" s="48"/>
      <c r="Z61" s="49"/>
      <c r="AC61" s="48"/>
      <c r="AO61" s="49"/>
      <c r="AQ61" s="25"/>
    </row>
    <row r="62" spans="2:43">
      <c r="B62" s="24"/>
      <c r="D62" s="48"/>
      <c r="Z62" s="49"/>
      <c r="AC62" s="48"/>
      <c r="AO62" s="49"/>
      <c r="AQ62" s="25"/>
    </row>
    <row r="63" spans="2:43">
      <c r="B63" s="24"/>
      <c r="D63" s="48"/>
      <c r="Z63" s="49"/>
      <c r="AC63" s="48"/>
      <c r="AO63" s="49"/>
      <c r="AQ63" s="25"/>
    </row>
    <row r="64" spans="2:43">
      <c r="B64" s="24"/>
      <c r="D64" s="48"/>
      <c r="Z64" s="49"/>
      <c r="AC64" s="48"/>
      <c r="AO64" s="49"/>
      <c r="AQ64" s="25"/>
    </row>
    <row r="65" spans="2:43">
      <c r="B65" s="24"/>
      <c r="D65" s="48"/>
      <c r="Z65" s="49"/>
      <c r="AC65" s="48"/>
      <c r="AO65" s="49"/>
      <c r="AQ65" s="25"/>
    </row>
    <row r="66" spans="2:43">
      <c r="B66" s="24"/>
      <c r="D66" s="48"/>
      <c r="Z66" s="49"/>
      <c r="AC66" s="48"/>
      <c r="AO66" s="49"/>
      <c r="AQ66" s="25"/>
    </row>
    <row r="67" spans="2:43">
      <c r="B67" s="24"/>
      <c r="D67" s="48"/>
      <c r="Z67" s="49"/>
      <c r="AC67" s="48"/>
      <c r="AO67" s="49"/>
      <c r="AQ67" s="25"/>
    </row>
    <row r="68" spans="2:43">
      <c r="B68" s="24"/>
      <c r="D68" s="48"/>
      <c r="Z68" s="49"/>
      <c r="AC68" s="48"/>
      <c r="AO68" s="49"/>
      <c r="AQ68" s="25"/>
    </row>
    <row r="69" spans="2:43" s="1" customFormat="1" ht="15">
      <c r="B69" s="32"/>
      <c r="D69" s="50" t="s">
        <v>57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58</v>
      </c>
      <c r="S69" s="51"/>
      <c r="T69" s="51"/>
      <c r="U69" s="51"/>
      <c r="V69" s="51"/>
      <c r="W69" s="51"/>
      <c r="X69" s="51"/>
      <c r="Y69" s="51"/>
      <c r="Z69" s="53"/>
      <c r="AC69" s="50" t="s">
        <v>57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58</v>
      </c>
      <c r="AN69" s="51"/>
      <c r="AO69" s="53"/>
      <c r="AQ69" s="33"/>
    </row>
    <row r="70" spans="2:43" s="1" customFormat="1" ht="6.95" customHeight="1">
      <c r="B70" s="32"/>
      <c r="AQ70" s="33"/>
    </row>
    <row r="71" spans="2:43" s="1" customFormat="1" ht="6.9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>
      <c r="B76" s="32"/>
      <c r="C76" s="185" t="s">
        <v>61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33"/>
    </row>
    <row r="77" spans="2:43" s="3" customFormat="1" ht="14.45" customHeight="1">
      <c r="B77" s="60"/>
      <c r="C77" s="29" t="s">
        <v>15</v>
      </c>
      <c r="L77" s="3" t="str">
        <f>K5</f>
        <v>20033B</v>
      </c>
      <c r="AQ77" s="61"/>
    </row>
    <row r="78" spans="2:43" s="4" customFormat="1" ht="36.950000000000003" customHeight="1">
      <c r="B78" s="62"/>
      <c r="C78" s="63" t="s">
        <v>17</v>
      </c>
      <c r="L78" s="187" t="str">
        <f>K6</f>
        <v>ÚPRAVA ATRIA U ZŠ HORYMÍROVA 100</v>
      </c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Q78" s="64"/>
    </row>
    <row r="79" spans="2:43" s="1" customFormat="1" ht="6.95" customHeight="1">
      <c r="B79" s="32"/>
      <c r="AQ79" s="33"/>
    </row>
    <row r="80" spans="2:43" s="1" customFormat="1" ht="15">
      <c r="B80" s="32"/>
      <c r="C80" s="29" t="s">
        <v>22</v>
      </c>
      <c r="L80" s="65" t="str">
        <f>IF(K8="","",K8)</f>
        <v>ZŠ HORYMÍROVA 2978/100</v>
      </c>
      <c r="AI80" s="29" t="s">
        <v>24</v>
      </c>
      <c r="AM80" s="66" t="str">
        <f>IF(AN8= "","",AN8)</f>
        <v>21. 7. 2021</v>
      </c>
      <c r="AQ80" s="33"/>
    </row>
    <row r="81" spans="1:76" s="1" customFormat="1" ht="6.95" customHeight="1">
      <c r="B81" s="32"/>
      <c r="AQ81" s="33"/>
    </row>
    <row r="82" spans="1:76" s="1" customFormat="1" ht="15">
      <c r="B82" s="32"/>
      <c r="C82" s="29" t="s">
        <v>26</v>
      </c>
      <c r="L82" s="3" t="str">
        <f>IF(E11= "","",E11)</f>
        <v>ÚMOb OSTRAVA-JIH</v>
      </c>
      <c r="AI82" s="29" t="s">
        <v>34</v>
      </c>
      <c r="AM82" s="176" t="str">
        <f>IF(E17="","",E17)</f>
        <v>BYVAST pro s.r.o. - ING.VENDULA KVAPILOVÁ</v>
      </c>
      <c r="AN82" s="176"/>
      <c r="AO82" s="176"/>
      <c r="AP82" s="176"/>
      <c r="AQ82" s="33"/>
      <c r="AS82" s="172" t="s">
        <v>62</v>
      </c>
      <c r="AT82" s="173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1:76" s="1" customFormat="1" ht="15">
      <c r="B83" s="32"/>
      <c r="C83" s="29" t="s">
        <v>32</v>
      </c>
      <c r="L83" s="3" t="str">
        <f>IF(E14="","",E14)</f>
        <v xml:space="preserve"> </v>
      </c>
      <c r="AI83" s="29" t="s">
        <v>39</v>
      </c>
      <c r="AM83" s="176" t="str">
        <f>IF(E20="","",E20)</f>
        <v>BYVAST pro s.r.o.</v>
      </c>
      <c r="AN83" s="176"/>
      <c r="AO83" s="176"/>
      <c r="AP83" s="176"/>
      <c r="AQ83" s="33"/>
      <c r="AS83" s="174"/>
      <c r="AT83" s="175"/>
      <c r="BD83" s="67"/>
    </row>
    <row r="84" spans="1:76" s="1" customFormat="1" ht="10.9" customHeight="1">
      <c r="B84" s="32"/>
      <c r="AQ84" s="33"/>
      <c r="AS84" s="174"/>
      <c r="AT84" s="175"/>
      <c r="BD84" s="67"/>
    </row>
    <row r="85" spans="1:76" s="1" customFormat="1" ht="29.25" customHeight="1">
      <c r="B85" s="32"/>
      <c r="C85" s="177" t="s">
        <v>63</v>
      </c>
      <c r="D85" s="178"/>
      <c r="E85" s="178"/>
      <c r="F85" s="178"/>
      <c r="G85" s="178"/>
      <c r="H85" s="68"/>
      <c r="I85" s="179" t="s">
        <v>64</v>
      </c>
      <c r="J85" s="178"/>
      <c r="K85" s="178"/>
      <c r="L85" s="178"/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9" t="s">
        <v>65</v>
      </c>
      <c r="AH85" s="178"/>
      <c r="AI85" s="178"/>
      <c r="AJ85" s="178"/>
      <c r="AK85" s="178"/>
      <c r="AL85" s="178"/>
      <c r="AM85" s="178"/>
      <c r="AN85" s="179" t="s">
        <v>66</v>
      </c>
      <c r="AO85" s="178"/>
      <c r="AP85" s="180"/>
      <c r="AQ85" s="33"/>
      <c r="AS85" s="69" t="s">
        <v>67</v>
      </c>
      <c r="AT85" s="70" t="s">
        <v>68</v>
      </c>
      <c r="AU85" s="70" t="s">
        <v>69</v>
      </c>
      <c r="AV85" s="70" t="s">
        <v>70</v>
      </c>
      <c r="AW85" s="70" t="s">
        <v>71</v>
      </c>
      <c r="AX85" s="70" t="s">
        <v>72</v>
      </c>
      <c r="AY85" s="70" t="s">
        <v>73</v>
      </c>
      <c r="AZ85" s="70" t="s">
        <v>74</v>
      </c>
      <c r="BA85" s="70" t="s">
        <v>75</v>
      </c>
      <c r="BB85" s="70" t="s">
        <v>76</v>
      </c>
      <c r="BC85" s="70" t="s">
        <v>77</v>
      </c>
      <c r="BD85" s="71" t="s">
        <v>78</v>
      </c>
    </row>
    <row r="86" spans="1:76" s="1" customFormat="1" ht="10.9" customHeight="1">
      <c r="B86" s="32"/>
      <c r="AQ86" s="33"/>
      <c r="AS86" s="72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>
      <c r="B87" s="62"/>
      <c r="C87" s="73" t="s">
        <v>79</v>
      </c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171">
        <f>ROUND(SUM(AG88:AG96),2)</f>
        <v>0</v>
      </c>
      <c r="AH87" s="171"/>
      <c r="AI87" s="171"/>
      <c r="AJ87" s="171"/>
      <c r="AK87" s="171"/>
      <c r="AL87" s="171"/>
      <c r="AM87" s="171"/>
      <c r="AN87" s="164">
        <f t="shared" ref="AN87:AN96" si="0">SUM(AG87,AT87)</f>
        <v>0</v>
      </c>
      <c r="AO87" s="164"/>
      <c r="AP87" s="164"/>
      <c r="AQ87" s="64"/>
      <c r="AS87" s="75">
        <f>ROUND(SUM(AS88:AS96),2)</f>
        <v>0</v>
      </c>
      <c r="AT87" s="76">
        <f t="shared" ref="AT87:AT96" si="1">ROUND(SUM(AV87:AW87),2)</f>
        <v>0</v>
      </c>
      <c r="AU87" s="77">
        <f>ROUND(SUM(AU88:AU96),5)</f>
        <v>2105.2969199999998</v>
      </c>
      <c r="AV87" s="76">
        <f>ROUND(AZ87*L31,2)</f>
        <v>0</v>
      </c>
      <c r="AW87" s="76">
        <f>ROUND(BA87*L32,2)</f>
        <v>0</v>
      </c>
      <c r="AX87" s="76">
        <f>ROUND(BB87*L31,2)</f>
        <v>0</v>
      </c>
      <c r="AY87" s="76">
        <f>ROUND(BC87*L32,2)</f>
        <v>0</v>
      </c>
      <c r="AZ87" s="76">
        <f>ROUND(SUM(AZ88:AZ96),2)</f>
        <v>0</v>
      </c>
      <c r="BA87" s="76">
        <f>ROUND(SUM(BA88:BA96),2)</f>
        <v>0</v>
      </c>
      <c r="BB87" s="76">
        <f>ROUND(SUM(BB88:BB96),2)</f>
        <v>0</v>
      </c>
      <c r="BC87" s="76">
        <f>ROUND(SUM(BC88:BC96),2)</f>
        <v>0</v>
      </c>
      <c r="BD87" s="78">
        <f>ROUND(SUM(BD88:BD96),2)</f>
        <v>0</v>
      </c>
      <c r="BS87" s="63" t="s">
        <v>80</v>
      </c>
      <c r="BT87" s="63" t="s">
        <v>81</v>
      </c>
      <c r="BU87" s="79" t="s">
        <v>82</v>
      </c>
      <c r="BV87" s="63" t="s">
        <v>83</v>
      </c>
      <c r="BW87" s="63" t="s">
        <v>84</v>
      </c>
      <c r="BX87" s="63" t="s">
        <v>85</v>
      </c>
    </row>
    <row r="88" spans="1:76" s="5" customFormat="1" ht="16.5" customHeight="1">
      <c r="A88" s="80" t="s">
        <v>86</v>
      </c>
      <c r="B88" s="81"/>
      <c r="C88" s="82"/>
      <c r="D88" s="170" t="s">
        <v>87</v>
      </c>
      <c r="E88" s="170"/>
      <c r="F88" s="170"/>
      <c r="G88" s="170"/>
      <c r="H88" s="170"/>
      <c r="I88" s="83"/>
      <c r="J88" s="170" t="s">
        <v>88</v>
      </c>
      <c r="K88" s="170"/>
      <c r="L88" s="170"/>
      <c r="M88" s="170"/>
      <c r="N88" s="170"/>
      <c r="O88" s="170"/>
      <c r="P88" s="170"/>
      <c r="Q88" s="170"/>
      <c r="R88" s="170"/>
      <c r="S88" s="170"/>
      <c r="T88" s="170"/>
      <c r="U88" s="170"/>
      <c r="V88" s="170"/>
      <c r="W88" s="170"/>
      <c r="X88" s="170"/>
      <c r="Y88" s="170"/>
      <c r="Z88" s="170"/>
      <c r="AA88" s="170"/>
      <c r="AB88" s="170"/>
      <c r="AC88" s="170"/>
      <c r="AD88" s="170"/>
      <c r="AE88" s="170"/>
      <c r="AF88" s="170"/>
      <c r="AG88" s="168">
        <f>'SO.00 - Bourací práce a p...'!M30</f>
        <v>0</v>
      </c>
      <c r="AH88" s="169"/>
      <c r="AI88" s="169"/>
      <c r="AJ88" s="169"/>
      <c r="AK88" s="169"/>
      <c r="AL88" s="169"/>
      <c r="AM88" s="169"/>
      <c r="AN88" s="168">
        <f t="shared" si="0"/>
        <v>0</v>
      </c>
      <c r="AO88" s="169"/>
      <c r="AP88" s="169"/>
      <c r="AQ88" s="84"/>
      <c r="AS88" s="85">
        <f>'SO.00 - Bourací práce a p...'!M28</f>
        <v>0</v>
      </c>
      <c r="AT88" s="86">
        <f t="shared" si="1"/>
        <v>0</v>
      </c>
      <c r="AU88" s="87">
        <f>'SO.00 - Bourací práce a p...'!W113</f>
        <v>536.94303400000001</v>
      </c>
      <c r="AV88" s="86">
        <f>'SO.00 - Bourací práce a p...'!M32</f>
        <v>0</v>
      </c>
      <c r="AW88" s="86">
        <f>'SO.00 - Bourací práce a p...'!M33</f>
        <v>0</v>
      </c>
      <c r="AX88" s="86">
        <f>'SO.00 - Bourací práce a p...'!M34</f>
        <v>0</v>
      </c>
      <c r="AY88" s="86">
        <f>'SO.00 - Bourací práce a p...'!M35</f>
        <v>0</v>
      </c>
      <c r="AZ88" s="86">
        <f>'SO.00 - Bourací práce a p...'!H32</f>
        <v>0</v>
      </c>
      <c r="BA88" s="86">
        <f>'SO.00 - Bourací práce a p...'!H33</f>
        <v>0</v>
      </c>
      <c r="BB88" s="86">
        <f>'SO.00 - Bourací práce a p...'!H34</f>
        <v>0</v>
      </c>
      <c r="BC88" s="86">
        <f>'SO.00 - Bourací práce a p...'!H35</f>
        <v>0</v>
      </c>
      <c r="BD88" s="88">
        <f>'SO.00 - Bourací práce a p...'!H36</f>
        <v>0</v>
      </c>
      <c r="BT88" s="89" t="s">
        <v>89</v>
      </c>
      <c r="BV88" s="89" t="s">
        <v>83</v>
      </c>
      <c r="BW88" s="89" t="s">
        <v>90</v>
      </c>
      <c r="BX88" s="89" t="s">
        <v>84</v>
      </c>
    </row>
    <row r="89" spans="1:76" s="5" customFormat="1" ht="16.5" customHeight="1">
      <c r="A89" s="80" t="s">
        <v>86</v>
      </c>
      <c r="B89" s="81"/>
      <c r="C89" s="82"/>
      <c r="D89" s="170" t="s">
        <v>91</v>
      </c>
      <c r="E89" s="170"/>
      <c r="F89" s="170"/>
      <c r="G89" s="170"/>
      <c r="H89" s="170"/>
      <c r="I89" s="83"/>
      <c r="J89" s="170" t="s">
        <v>92</v>
      </c>
      <c r="K89" s="170"/>
      <c r="L89" s="170"/>
      <c r="M89" s="170"/>
      <c r="N89" s="170"/>
      <c r="O89" s="170"/>
      <c r="P89" s="170"/>
      <c r="Q89" s="170"/>
      <c r="R89" s="170"/>
      <c r="S89" s="170"/>
      <c r="T89" s="170"/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  <c r="AF89" s="170"/>
      <c r="AG89" s="168">
        <f>'SO.01 - Konstrukce pódia'!M30</f>
        <v>0</v>
      </c>
      <c r="AH89" s="169"/>
      <c r="AI89" s="169"/>
      <c r="AJ89" s="169"/>
      <c r="AK89" s="169"/>
      <c r="AL89" s="169"/>
      <c r="AM89" s="169"/>
      <c r="AN89" s="168">
        <f t="shared" si="0"/>
        <v>0</v>
      </c>
      <c r="AO89" s="169"/>
      <c r="AP89" s="169"/>
      <c r="AQ89" s="84"/>
      <c r="AS89" s="85">
        <f>'SO.01 - Konstrukce pódia'!M28</f>
        <v>0</v>
      </c>
      <c r="AT89" s="86">
        <f t="shared" si="1"/>
        <v>0</v>
      </c>
      <c r="AU89" s="87">
        <f>'SO.01 - Konstrukce pódia'!W114</f>
        <v>91.816692000000003</v>
      </c>
      <c r="AV89" s="86">
        <f>'SO.01 - Konstrukce pódia'!M32</f>
        <v>0</v>
      </c>
      <c r="AW89" s="86">
        <f>'SO.01 - Konstrukce pódia'!M33</f>
        <v>0</v>
      </c>
      <c r="AX89" s="86">
        <f>'SO.01 - Konstrukce pódia'!M34</f>
        <v>0</v>
      </c>
      <c r="AY89" s="86">
        <f>'SO.01 - Konstrukce pódia'!M35</f>
        <v>0</v>
      </c>
      <c r="AZ89" s="86">
        <f>'SO.01 - Konstrukce pódia'!H32</f>
        <v>0</v>
      </c>
      <c r="BA89" s="86">
        <f>'SO.01 - Konstrukce pódia'!H33</f>
        <v>0</v>
      </c>
      <c r="BB89" s="86">
        <f>'SO.01 - Konstrukce pódia'!H34</f>
        <v>0</v>
      </c>
      <c r="BC89" s="86">
        <f>'SO.01 - Konstrukce pódia'!H35</f>
        <v>0</v>
      </c>
      <c r="BD89" s="88">
        <f>'SO.01 - Konstrukce pódia'!H36</f>
        <v>0</v>
      </c>
      <c r="BT89" s="89" t="s">
        <v>89</v>
      </c>
      <c r="BV89" s="89" t="s">
        <v>83</v>
      </c>
      <c r="BW89" s="89" t="s">
        <v>93</v>
      </c>
      <c r="BX89" s="89" t="s">
        <v>84</v>
      </c>
    </row>
    <row r="90" spans="1:76" s="5" customFormat="1" ht="31.5" customHeight="1">
      <c r="A90" s="80" t="s">
        <v>86</v>
      </c>
      <c r="B90" s="81"/>
      <c r="C90" s="82"/>
      <c r="D90" s="170" t="s">
        <v>94</v>
      </c>
      <c r="E90" s="170"/>
      <c r="F90" s="170"/>
      <c r="G90" s="170"/>
      <c r="H90" s="170"/>
      <c r="I90" s="83"/>
      <c r="J90" s="170" t="s">
        <v>95</v>
      </c>
      <c r="K90" s="170"/>
      <c r="L90" s="170"/>
      <c r="M90" s="170"/>
      <c r="N90" s="170"/>
      <c r="O90" s="170"/>
      <c r="P90" s="170"/>
      <c r="Q90" s="170"/>
      <c r="R90" s="170"/>
      <c r="S90" s="170"/>
      <c r="T90" s="170"/>
      <c r="U90" s="170"/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  <c r="AF90" s="170"/>
      <c r="AG90" s="168">
        <f>'SO.02 a 03 - Konstrukce p...'!M30</f>
        <v>0</v>
      </c>
      <c r="AH90" s="169"/>
      <c r="AI90" s="169"/>
      <c r="AJ90" s="169"/>
      <c r="AK90" s="169"/>
      <c r="AL90" s="169"/>
      <c r="AM90" s="169"/>
      <c r="AN90" s="168">
        <f t="shared" si="0"/>
        <v>0</v>
      </c>
      <c r="AO90" s="169"/>
      <c r="AP90" s="169"/>
      <c r="AQ90" s="84"/>
      <c r="AS90" s="85">
        <f>'SO.02 a 03 - Konstrukce p...'!M28</f>
        <v>0</v>
      </c>
      <c r="AT90" s="86">
        <f t="shared" si="1"/>
        <v>0</v>
      </c>
      <c r="AU90" s="87">
        <f>'SO.02 a 03 - Konstrukce p...'!W123</f>
        <v>503.60003499999993</v>
      </c>
      <c r="AV90" s="86">
        <f>'SO.02 a 03 - Konstrukce p...'!M32</f>
        <v>0</v>
      </c>
      <c r="AW90" s="86">
        <f>'SO.02 a 03 - Konstrukce p...'!M33</f>
        <v>0</v>
      </c>
      <c r="AX90" s="86">
        <f>'SO.02 a 03 - Konstrukce p...'!M34</f>
        <v>0</v>
      </c>
      <c r="AY90" s="86">
        <f>'SO.02 a 03 - Konstrukce p...'!M35</f>
        <v>0</v>
      </c>
      <c r="AZ90" s="86">
        <f>'SO.02 a 03 - Konstrukce p...'!H32</f>
        <v>0</v>
      </c>
      <c r="BA90" s="86">
        <f>'SO.02 a 03 - Konstrukce p...'!H33</f>
        <v>0</v>
      </c>
      <c r="BB90" s="86">
        <f>'SO.02 a 03 - Konstrukce p...'!H34</f>
        <v>0</v>
      </c>
      <c r="BC90" s="86">
        <f>'SO.02 a 03 - Konstrukce p...'!H35</f>
        <v>0</v>
      </c>
      <c r="BD90" s="88">
        <f>'SO.02 a 03 - Konstrukce p...'!H36</f>
        <v>0</v>
      </c>
      <c r="BT90" s="89" t="s">
        <v>89</v>
      </c>
      <c r="BV90" s="89" t="s">
        <v>83</v>
      </c>
      <c r="BW90" s="89" t="s">
        <v>96</v>
      </c>
      <c r="BX90" s="89" t="s">
        <v>84</v>
      </c>
    </row>
    <row r="91" spans="1:76" s="5" customFormat="1" ht="16.5" customHeight="1">
      <c r="A91" s="80" t="s">
        <v>86</v>
      </c>
      <c r="B91" s="81"/>
      <c r="C91" s="82"/>
      <c r="D91" s="170" t="s">
        <v>97</v>
      </c>
      <c r="E91" s="170"/>
      <c r="F91" s="170"/>
      <c r="G91" s="170"/>
      <c r="H91" s="170"/>
      <c r="I91" s="83"/>
      <c r="J91" s="170" t="s">
        <v>98</v>
      </c>
      <c r="K91" s="170"/>
      <c r="L91" s="170"/>
      <c r="M91" s="170"/>
      <c r="N91" s="170"/>
      <c r="O91" s="170"/>
      <c r="P91" s="170"/>
      <c r="Q91" s="170"/>
      <c r="R91" s="170"/>
      <c r="S91" s="170"/>
      <c r="T91" s="170"/>
      <c r="U91" s="170"/>
      <c r="V91" s="170"/>
      <c r="W91" s="170"/>
      <c r="X91" s="170"/>
      <c r="Y91" s="170"/>
      <c r="Z91" s="170"/>
      <c r="AA91" s="170"/>
      <c r="AB91" s="170"/>
      <c r="AC91" s="170"/>
      <c r="AD91" s="170"/>
      <c r="AE91" s="170"/>
      <c r="AF91" s="170"/>
      <c r="AG91" s="168">
        <f>'SO.04 - Konstrukce dělící...'!M30</f>
        <v>0</v>
      </c>
      <c r="AH91" s="169"/>
      <c r="AI91" s="169"/>
      <c r="AJ91" s="169"/>
      <c r="AK91" s="169"/>
      <c r="AL91" s="169"/>
      <c r="AM91" s="169"/>
      <c r="AN91" s="168">
        <f t="shared" si="0"/>
        <v>0</v>
      </c>
      <c r="AO91" s="169"/>
      <c r="AP91" s="169"/>
      <c r="AQ91" s="84"/>
      <c r="AS91" s="85">
        <f>'SO.04 - Konstrukce dělící...'!M28</f>
        <v>0</v>
      </c>
      <c r="AT91" s="86">
        <f t="shared" si="1"/>
        <v>0</v>
      </c>
      <c r="AU91" s="87">
        <f>'SO.04 - Konstrukce dělící...'!W116</f>
        <v>149.3668064</v>
      </c>
      <c r="AV91" s="86">
        <f>'SO.04 - Konstrukce dělící...'!M32</f>
        <v>0</v>
      </c>
      <c r="AW91" s="86">
        <f>'SO.04 - Konstrukce dělící...'!M33</f>
        <v>0</v>
      </c>
      <c r="AX91" s="86">
        <f>'SO.04 - Konstrukce dělící...'!M34</f>
        <v>0</v>
      </c>
      <c r="AY91" s="86">
        <f>'SO.04 - Konstrukce dělící...'!M35</f>
        <v>0</v>
      </c>
      <c r="AZ91" s="86">
        <f>'SO.04 - Konstrukce dělící...'!H32</f>
        <v>0</v>
      </c>
      <c r="BA91" s="86">
        <f>'SO.04 - Konstrukce dělící...'!H33</f>
        <v>0</v>
      </c>
      <c r="BB91" s="86">
        <f>'SO.04 - Konstrukce dělící...'!H34</f>
        <v>0</v>
      </c>
      <c r="BC91" s="86">
        <f>'SO.04 - Konstrukce dělící...'!H35</f>
        <v>0</v>
      </c>
      <c r="BD91" s="88">
        <f>'SO.04 - Konstrukce dělící...'!H36</f>
        <v>0</v>
      </c>
      <c r="BT91" s="89" t="s">
        <v>89</v>
      </c>
      <c r="BV91" s="89" t="s">
        <v>83</v>
      </c>
      <c r="BW91" s="89" t="s">
        <v>99</v>
      </c>
      <c r="BX91" s="89" t="s">
        <v>84</v>
      </c>
    </row>
    <row r="92" spans="1:76" s="5" customFormat="1" ht="16.5" customHeight="1">
      <c r="A92" s="80" t="s">
        <v>86</v>
      </c>
      <c r="B92" s="81"/>
      <c r="C92" s="82"/>
      <c r="D92" s="170" t="s">
        <v>100</v>
      </c>
      <c r="E92" s="170"/>
      <c r="F92" s="170"/>
      <c r="G92" s="170"/>
      <c r="H92" s="170"/>
      <c r="I92" s="83"/>
      <c r="J92" s="170" t="s">
        <v>101</v>
      </c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68">
        <f>'SO.05 - Kaskáda truhlíků'!M30</f>
        <v>0</v>
      </c>
      <c r="AH92" s="169"/>
      <c r="AI92" s="169"/>
      <c r="AJ92" s="169"/>
      <c r="AK92" s="169"/>
      <c r="AL92" s="169"/>
      <c r="AM92" s="169"/>
      <c r="AN92" s="168">
        <f t="shared" si="0"/>
        <v>0</v>
      </c>
      <c r="AO92" s="169"/>
      <c r="AP92" s="169"/>
      <c r="AQ92" s="84"/>
      <c r="AS92" s="85">
        <f>'SO.05 - Kaskáda truhlíků'!M28</f>
        <v>0</v>
      </c>
      <c r="AT92" s="86">
        <f t="shared" si="1"/>
        <v>0</v>
      </c>
      <c r="AU92" s="87">
        <f>'SO.05 - Kaskáda truhlíků'!W112</f>
        <v>0</v>
      </c>
      <c r="AV92" s="86">
        <f>'SO.05 - Kaskáda truhlíků'!M32</f>
        <v>0</v>
      </c>
      <c r="AW92" s="86">
        <f>'SO.05 - Kaskáda truhlíků'!M33</f>
        <v>0</v>
      </c>
      <c r="AX92" s="86">
        <f>'SO.05 - Kaskáda truhlíků'!M34</f>
        <v>0</v>
      </c>
      <c r="AY92" s="86">
        <f>'SO.05 - Kaskáda truhlíků'!M35</f>
        <v>0</v>
      </c>
      <c r="AZ92" s="86">
        <f>'SO.05 - Kaskáda truhlíků'!H32</f>
        <v>0</v>
      </c>
      <c r="BA92" s="86">
        <f>'SO.05 - Kaskáda truhlíků'!H33</f>
        <v>0</v>
      </c>
      <c r="BB92" s="86">
        <f>'SO.05 - Kaskáda truhlíků'!H34</f>
        <v>0</v>
      </c>
      <c r="BC92" s="86">
        <f>'SO.05 - Kaskáda truhlíků'!H35</f>
        <v>0</v>
      </c>
      <c r="BD92" s="88">
        <f>'SO.05 - Kaskáda truhlíků'!H36</f>
        <v>0</v>
      </c>
      <c r="BT92" s="89" t="s">
        <v>89</v>
      </c>
      <c r="BV92" s="89" t="s">
        <v>83</v>
      </c>
      <c r="BW92" s="89" t="s">
        <v>102</v>
      </c>
      <c r="BX92" s="89" t="s">
        <v>84</v>
      </c>
    </row>
    <row r="93" spans="1:76" s="5" customFormat="1" ht="16.5" customHeight="1">
      <c r="A93" s="80" t="s">
        <v>86</v>
      </c>
      <c r="B93" s="81"/>
      <c r="C93" s="82"/>
      <c r="D93" s="170" t="s">
        <v>103</v>
      </c>
      <c r="E93" s="170"/>
      <c r="F93" s="170"/>
      <c r="G93" s="170"/>
      <c r="H93" s="170"/>
      <c r="I93" s="83"/>
      <c r="J93" s="170" t="s">
        <v>104</v>
      </c>
      <c r="K93" s="170"/>
      <c r="L93" s="170"/>
      <c r="M93" s="170"/>
      <c r="N93" s="170"/>
      <c r="O93" s="170"/>
      <c r="P93" s="170"/>
      <c r="Q93" s="170"/>
      <c r="R93" s="170"/>
      <c r="S93" s="170"/>
      <c r="T93" s="170"/>
      <c r="U93" s="170"/>
      <c r="V93" s="170"/>
      <c r="W93" s="170"/>
      <c r="X93" s="170"/>
      <c r="Y93" s="170"/>
      <c r="Z93" s="170"/>
      <c r="AA93" s="170"/>
      <c r="AB93" s="170"/>
      <c r="AC93" s="170"/>
      <c r="AD93" s="170"/>
      <c r="AE93" s="170"/>
      <c r="AF93" s="170"/>
      <c r="AG93" s="168">
        <f>'SO.06 - Konstrukce schodiště'!M30</f>
        <v>0</v>
      </c>
      <c r="AH93" s="169"/>
      <c r="AI93" s="169"/>
      <c r="AJ93" s="169"/>
      <c r="AK93" s="169"/>
      <c r="AL93" s="169"/>
      <c r="AM93" s="169"/>
      <c r="AN93" s="168">
        <f t="shared" si="0"/>
        <v>0</v>
      </c>
      <c r="AO93" s="169"/>
      <c r="AP93" s="169"/>
      <c r="AQ93" s="84"/>
      <c r="AS93" s="85">
        <f>'SO.06 - Konstrukce schodiště'!M28</f>
        <v>0</v>
      </c>
      <c r="AT93" s="86">
        <f t="shared" si="1"/>
        <v>0</v>
      </c>
      <c r="AU93" s="87">
        <f>'SO.06 - Konstrukce schodiště'!W119</f>
        <v>36.379209000000003</v>
      </c>
      <c r="AV93" s="86">
        <f>'SO.06 - Konstrukce schodiště'!M32</f>
        <v>0</v>
      </c>
      <c r="AW93" s="86">
        <f>'SO.06 - Konstrukce schodiště'!M33</f>
        <v>0</v>
      </c>
      <c r="AX93" s="86">
        <f>'SO.06 - Konstrukce schodiště'!M34</f>
        <v>0</v>
      </c>
      <c r="AY93" s="86">
        <f>'SO.06 - Konstrukce schodiště'!M35</f>
        <v>0</v>
      </c>
      <c r="AZ93" s="86">
        <f>'SO.06 - Konstrukce schodiště'!H32</f>
        <v>0</v>
      </c>
      <c r="BA93" s="86">
        <f>'SO.06 - Konstrukce schodiště'!H33</f>
        <v>0</v>
      </c>
      <c r="BB93" s="86">
        <f>'SO.06 - Konstrukce schodiště'!H34</f>
        <v>0</v>
      </c>
      <c r="BC93" s="86">
        <f>'SO.06 - Konstrukce schodiště'!H35</f>
        <v>0</v>
      </c>
      <c r="BD93" s="88">
        <f>'SO.06 - Konstrukce schodiště'!H36</f>
        <v>0</v>
      </c>
      <c r="BT93" s="89" t="s">
        <v>89</v>
      </c>
      <c r="BV93" s="89" t="s">
        <v>83</v>
      </c>
      <c r="BW93" s="89" t="s">
        <v>105</v>
      </c>
      <c r="BX93" s="89" t="s">
        <v>84</v>
      </c>
    </row>
    <row r="94" spans="1:76" s="5" customFormat="1" ht="16.5" customHeight="1">
      <c r="A94" s="80" t="s">
        <v>86</v>
      </c>
      <c r="B94" s="81"/>
      <c r="C94" s="82"/>
      <c r="D94" s="170" t="s">
        <v>106</v>
      </c>
      <c r="E94" s="170"/>
      <c r="F94" s="170"/>
      <c r="G94" s="170"/>
      <c r="H94" s="170"/>
      <c r="I94" s="83"/>
      <c r="J94" s="170" t="s">
        <v>107</v>
      </c>
      <c r="K94" s="170"/>
      <c r="L94" s="170"/>
      <c r="M94" s="170"/>
      <c r="N94" s="170"/>
      <c r="O94" s="170"/>
      <c r="P94" s="170"/>
      <c r="Q94" s="170"/>
      <c r="R94" s="170"/>
      <c r="S94" s="170"/>
      <c r="T94" s="170"/>
      <c r="U94" s="170"/>
      <c r="V94" s="170"/>
      <c r="W94" s="170"/>
      <c r="X94" s="170"/>
      <c r="Y94" s="170"/>
      <c r="Z94" s="170"/>
      <c r="AA94" s="170"/>
      <c r="AB94" s="170"/>
      <c r="AC94" s="170"/>
      <c r="AD94" s="170"/>
      <c r="AE94" s="170"/>
      <c r="AF94" s="170"/>
      <c r="AG94" s="168">
        <f>'SO.07 - Zpevněné plochy'!M30</f>
        <v>0</v>
      </c>
      <c r="AH94" s="169"/>
      <c r="AI94" s="169"/>
      <c r="AJ94" s="169"/>
      <c r="AK94" s="169"/>
      <c r="AL94" s="169"/>
      <c r="AM94" s="169"/>
      <c r="AN94" s="168">
        <f t="shared" si="0"/>
        <v>0</v>
      </c>
      <c r="AO94" s="169"/>
      <c r="AP94" s="169"/>
      <c r="AQ94" s="84"/>
      <c r="AS94" s="85">
        <f>'SO.07 - Zpevněné plochy'!M28</f>
        <v>0</v>
      </c>
      <c r="AT94" s="86">
        <f t="shared" si="1"/>
        <v>0</v>
      </c>
      <c r="AU94" s="87">
        <f>'SO.07 - Zpevněné plochy'!W122</f>
        <v>660.09738399999992</v>
      </c>
      <c r="AV94" s="86">
        <f>'SO.07 - Zpevněné plochy'!M32</f>
        <v>0</v>
      </c>
      <c r="AW94" s="86">
        <f>'SO.07 - Zpevněné plochy'!M33</f>
        <v>0</v>
      </c>
      <c r="AX94" s="86">
        <f>'SO.07 - Zpevněné plochy'!M34</f>
        <v>0</v>
      </c>
      <c r="AY94" s="86">
        <f>'SO.07 - Zpevněné plochy'!M35</f>
        <v>0</v>
      </c>
      <c r="AZ94" s="86">
        <f>'SO.07 - Zpevněné plochy'!H32</f>
        <v>0</v>
      </c>
      <c r="BA94" s="86">
        <f>'SO.07 - Zpevněné plochy'!H33</f>
        <v>0</v>
      </c>
      <c r="BB94" s="86">
        <f>'SO.07 - Zpevněné plochy'!H34</f>
        <v>0</v>
      </c>
      <c r="BC94" s="86">
        <f>'SO.07 - Zpevněné plochy'!H35</f>
        <v>0</v>
      </c>
      <c r="BD94" s="88">
        <f>'SO.07 - Zpevněné plochy'!H36</f>
        <v>0</v>
      </c>
      <c r="BT94" s="89" t="s">
        <v>89</v>
      </c>
      <c r="BV94" s="89" t="s">
        <v>83</v>
      </c>
      <c r="BW94" s="89" t="s">
        <v>108</v>
      </c>
      <c r="BX94" s="89" t="s">
        <v>84</v>
      </c>
    </row>
    <row r="95" spans="1:76" s="5" customFormat="1" ht="16.5" customHeight="1">
      <c r="A95" s="80" t="s">
        <v>86</v>
      </c>
      <c r="B95" s="81"/>
      <c r="C95" s="82"/>
      <c r="D95" s="170" t="s">
        <v>109</v>
      </c>
      <c r="E95" s="170"/>
      <c r="F95" s="170"/>
      <c r="G95" s="170"/>
      <c r="H95" s="170"/>
      <c r="I95" s="83"/>
      <c r="J95" s="170" t="s">
        <v>110</v>
      </c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68">
        <f>'SO.08 - Zeleň a zatravnění'!M30</f>
        <v>0</v>
      </c>
      <c r="AH95" s="169"/>
      <c r="AI95" s="169"/>
      <c r="AJ95" s="169"/>
      <c r="AK95" s="169"/>
      <c r="AL95" s="169"/>
      <c r="AM95" s="169"/>
      <c r="AN95" s="168">
        <f t="shared" si="0"/>
        <v>0</v>
      </c>
      <c r="AO95" s="169"/>
      <c r="AP95" s="169"/>
      <c r="AQ95" s="84"/>
      <c r="AS95" s="85">
        <f>'SO.08 - Zeleň a zatravnění'!M28</f>
        <v>0</v>
      </c>
      <c r="AT95" s="86">
        <f t="shared" si="1"/>
        <v>0</v>
      </c>
      <c r="AU95" s="87">
        <f>'SO.08 - Zeleň a zatravnění'!W112</f>
        <v>127.09376</v>
      </c>
      <c r="AV95" s="86">
        <f>'SO.08 - Zeleň a zatravnění'!M32</f>
        <v>0</v>
      </c>
      <c r="AW95" s="86">
        <f>'SO.08 - Zeleň a zatravnění'!M33</f>
        <v>0</v>
      </c>
      <c r="AX95" s="86">
        <f>'SO.08 - Zeleň a zatravnění'!M34</f>
        <v>0</v>
      </c>
      <c r="AY95" s="86">
        <f>'SO.08 - Zeleň a zatravnění'!M35</f>
        <v>0</v>
      </c>
      <c r="AZ95" s="86">
        <f>'SO.08 - Zeleň a zatravnění'!H32</f>
        <v>0</v>
      </c>
      <c r="BA95" s="86">
        <f>'SO.08 - Zeleň a zatravnění'!H33</f>
        <v>0</v>
      </c>
      <c r="BB95" s="86">
        <f>'SO.08 - Zeleň a zatravnění'!H34</f>
        <v>0</v>
      </c>
      <c r="BC95" s="86">
        <f>'SO.08 - Zeleň a zatravnění'!H35</f>
        <v>0</v>
      </c>
      <c r="BD95" s="88">
        <f>'SO.08 - Zeleň a zatravnění'!H36</f>
        <v>0</v>
      </c>
      <c r="BT95" s="89" t="s">
        <v>89</v>
      </c>
      <c r="BV95" s="89" t="s">
        <v>83</v>
      </c>
      <c r="BW95" s="89" t="s">
        <v>111</v>
      </c>
      <c r="BX95" s="89" t="s">
        <v>84</v>
      </c>
    </row>
    <row r="96" spans="1:76" s="5" customFormat="1" ht="16.5" customHeight="1">
      <c r="A96" s="80" t="s">
        <v>86</v>
      </c>
      <c r="B96" s="81"/>
      <c r="C96" s="82"/>
      <c r="D96" s="170" t="s">
        <v>112</v>
      </c>
      <c r="E96" s="170"/>
      <c r="F96" s="170"/>
      <c r="G96" s="170"/>
      <c r="H96" s="170"/>
      <c r="I96" s="83"/>
      <c r="J96" s="170" t="s">
        <v>113</v>
      </c>
      <c r="K96" s="170"/>
      <c r="L96" s="170"/>
      <c r="M96" s="170"/>
      <c r="N96" s="170"/>
      <c r="O96" s="170"/>
      <c r="P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170"/>
      <c r="AD96" s="170"/>
      <c r="AE96" s="170"/>
      <c r="AF96" s="170"/>
      <c r="AG96" s="168">
        <f>'VRN - Vedlejší rozpočtové...'!M30</f>
        <v>0</v>
      </c>
      <c r="AH96" s="169"/>
      <c r="AI96" s="169"/>
      <c r="AJ96" s="169"/>
      <c r="AK96" s="169"/>
      <c r="AL96" s="169"/>
      <c r="AM96" s="169"/>
      <c r="AN96" s="168">
        <f t="shared" si="0"/>
        <v>0</v>
      </c>
      <c r="AO96" s="169"/>
      <c r="AP96" s="169"/>
      <c r="AQ96" s="84"/>
      <c r="AS96" s="90">
        <f>'VRN - Vedlejší rozpočtové...'!M28</f>
        <v>0</v>
      </c>
      <c r="AT96" s="91">
        <f t="shared" si="1"/>
        <v>0</v>
      </c>
      <c r="AU96" s="92">
        <f>'VRN - Vedlejší rozpočtové...'!W115</f>
        <v>0</v>
      </c>
      <c r="AV96" s="91">
        <f>'VRN - Vedlejší rozpočtové...'!M32</f>
        <v>0</v>
      </c>
      <c r="AW96" s="91">
        <f>'VRN - Vedlejší rozpočtové...'!M33</f>
        <v>0</v>
      </c>
      <c r="AX96" s="91">
        <f>'VRN - Vedlejší rozpočtové...'!M34</f>
        <v>0</v>
      </c>
      <c r="AY96" s="91">
        <f>'VRN - Vedlejší rozpočtové...'!M35</f>
        <v>0</v>
      </c>
      <c r="AZ96" s="91">
        <f>'VRN - Vedlejší rozpočtové...'!H32</f>
        <v>0</v>
      </c>
      <c r="BA96" s="91">
        <f>'VRN - Vedlejší rozpočtové...'!H33</f>
        <v>0</v>
      </c>
      <c r="BB96" s="91">
        <f>'VRN - Vedlejší rozpočtové...'!H34</f>
        <v>0</v>
      </c>
      <c r="BC96" s="91">
        <f>'VRN - Vedlejší rozpočtové...'!H35</f>
        <v>0</v>
      </c>
      <c r="BD96" s="93">
        <f>'VRN - Vedlejší rozpočtové...'!H36</f>
        <v>0</v>
      </c>
      <c r="BT96" s="89" t="s">
        <v>89</v>
      </c>
      <c r="BV96" s="89" t="s">
        <v>83</v>
      </c>
      <c r="BW96" s="89" t="s">
        <v>114</v>
      </c>
      <c r="BX96" s="89" t="s">
        <v>84</v>
      </c>
    </row>
    <row r="97" spans="2:48">
      <c r="B97" s="24"/>
      <c r="AQ97" s="25"/>
    </row>
    <row r="98" spans="2:48" s="1" customFormat="1" ht="30" customHeight="1">
      <c r="B98" s="32"/>
      <c r="C98" s="73" t="s">
        <v>115</v>
      </c>
      <c r="AG98" s="164">
        <v>0</v>
      </c>
      <c r="AH98" s="164"/>
      <c r="AI98" s="164"/>
      <c r="AJ98" s="164"/>
      <c r="AK98" s="164"/>
      <c r="AL98" s="164"/>
      <c r="AM98" s="164"/>
      <c r="AN98" s="164">
        <v>0</v>
      </c>
      <c r="AO98" s="164"/>
      <c r="AP98" s="164"/>
      <c r="AQ98" s="33"/>
      <c r="AS98" s="69" t="s">
        <v>116</v>
      </c>
      <c r="AT98" s="70" t="s">
        <v>117</v>
      </c>
      <c r="AU98" s="70" t="s">
        <v>45</v>
      </c>
      <c r="AV98" s="71" t="s">
        <v>68</v>
      </c>
    </row>
    <row r="99" spans="2:48" s="1" customFormat="1" ht="10.9" customHeight="1">
      <c r="B99" s="32"/>
      <c r="AQ99" s="33"/>
      <c r="AS99" s="94"/>
      <c r="AT99" s="51"/>
      <c r="AU99" s="51"/>
      <c r="AV99" s="53"/>
    </row>
    <row r="100" spans="2:48" s="1" customFormat="1" ht="30" customHeight="1">
      <c r="B100" s="32"/>
      <c r="C100" s="95" t="s">
        <v>118</v>
      </c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165">
        <f>ROUND(AG87+AG98,2)</f>
        <v>0</v>
      </c>
      <c r="AH100" s="165"/>
      <c r="AI100" s="165"/>
      <c r="AJ100" s="165"/>
      <c r="AK100" s="165"/>
      <c r="AL100" s="165"/>
      <c r="AM100" s="165"/>
      <c r="AN100" s="165">
        <f>AN87+AN98</f>
        <v>0</v>
      </c>
      <c r="AO100" s="165"/>
      <c r="AP100" s="165"/>
      <c r="AQ100" s="33"/>
    </row>
    <row r="101" spans="2:48" s="1" customFormat="1" ht="6.95" customHeight="1"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6"/>
    </row>
  </sheetData>
  <mergeCells count="77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D88:H88"/>
    <mergeCell ref="J88:AF88"/>
    <mergeCell ref="AN89:AP89"/>
    <mergeCell ref="AG89:AM89"/>
    <mergeCell ref="D89:H89"/>
    <mergeCell ref="J89:AF89"/>
    <mergeCell ref="D93:H93"/>
    <mergeCell ref="J93:AF93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D96:H96"/>
    <mergeCell ref="J96:AF96"/>
    <mergeCell ref="AG87:AM87"/>
    <mergeCell ref="AN87:AP87"/>
    <mergeCell ref="AN94:AP94"/>
    <mergeCell ref="AG94:AM94"/>
    <mergeCell ref="D94:H94"/>
    <mergeCell ref="J94:AF94"/>
    <mergeCell ref="AN95:AP95"/>
    <mergeCell ref="AG95:AM95"/>
    <mergeCell ref="D95:H95"/>
    <mergeCell ref="J95:AF95"/>
    <mergeCell ref="AN92:AP92"/>
    <mergeCell ref="AG92:AM92"/>
    <mergeCell ref="D92:H92"/>
    <mergeCell ref="J92:AF92"/>
    <mergeCell ref="AG98:AM98"/>
    <mergeCell ref="AN98:AP98"/>
    <mergeCell ref="AG100:AM100"/>
    <mergeCell ref="AN100:AP100"/>
    <mergeCell ref="AR2:BE2"/>
    <mergeCell ref="AN96:AP96"/>
    <mergeCell ref="AG96:AM96"/>
    <mergeCell ref="AN93:AP93"/>
    <mergeCell ref="AG93:AM93"/>
    <mergeCell ref="AN88:AP88"/>
    <mergeCell ref="AG88:AM88"/>
    <mergeCell ref="AS82:AT84"/>
    <mergeCell ref="AM83:AP83"/>
    <mergeCell ref="AK26:AO26"/>
    <mergeCell ref="AK27:AO27"/>
    <mergeCell ref="AK29:AO29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SO.00 - Bourací práce a p...'!C2" display="/" xr:uid="{00000000-0004-0000-0000-000002000000}"/>
    <hyperlink ref="A89" location="'SO.01 - Konstrukce pódia'!C2" display="/" xr:uid="{00000000-0004-0000-0000-000003000000}"/>
    <hyperlink ref="A90" location="'SO.02 a 03 - Konstrukce p...'!C2" display="/" xr:uid="{00000000-0004-0000-0000-000004000000}"/>
    <hyperlink ref="A91" location="'SO.04 - Konstrukce dělící...'!C2" display="/" xr:uid="{00000000-0004-0000-0000-000005000000}"/>
    <hyperlink ref="A92" location="'SO.05 - Kaskáda truhlíků'!C2" display="/" xr:uid="{00000000-0004-0000-0000-000006000000}"/>
    <hyperlink ref="A93" location="'SO.06 - Konstrukce schodiště'!C2" display="/" xr:uid="{00000000-0004-0000-0000-000007000000}"/>
    <hyperlink ref="A94" location="'SO.07 - Zpevněné plochy'!C2" display="/" xr:uid="{00000000-0004-0000-0000-000008000000}"/>
    <hyperlink ref="A95" location="'SO.08 - Zeleň a zatravnění'!C2" display="/" xr:uid="{00000000-0004-0000-0000-000009000000}"/>
    <hyperlink ref="A96" location="'VRN - Vedlejší rozpočtové...'!C2" display="/" xr:uid="{00000000-0004-0000-0000-00000A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N131"/>
  <sheetViews>
    <sheetView showGridLines="0" workbookViewId="0">
      <pane ySplit="1" topLeftCell="A112" activePane="bottomLeft" state="frozen"/>
      <selection pane="bottomLeft" activeCell="AE127" sqref="AE1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119</v>
      </c>
      <c r="G1" s="16"/>
      <c r="H1" s="210" t="s">
        <v>120</v>
      </c>
      <c r="I1" s="210"/>
      <c r="J1" s="210"/>
      <c r="K1" s="210"/>
      <c r="L1" s="16" t="s">
        <v>121</v>
      </c>
      <c r="M1" s="14"/>
      <c r="N1" s="14"/>
      <c r="O1" s="15" t="s">
        <v>122</v>
      </c>
      <c r="P1" s="14"/>
      <c r="Q1" s="14"/>
      <c r="R1" s="14"/>
      <c r="S1" s="16" t="s">
        <v>123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20" t="s">
        <v>114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124</v>
      </c>
    </row>
    <row r="4" spans="1:66" ht="36.950000000000003" customHeight="1">
      <c r="B4" s="24"/>
      <c r="C4" s="185" t="s">
        <v>125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29" t="s">
        <v>17</v>
      </c>
      <c r="F6" s="230" t="str">
        <f>'Rekapitulace stavby'!K6</f>
        <v>ÚPRAVA ATRIA U ZŠ HORYMÍROVA 100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R6" s="25"/>
    </row>
    <row r="7" spans="1:66" s="1" customFormat="1" ht="32.85" customHeight="1">
      <c r="B7" s="32"/>
      <c r="D7" s="28" t="s">
        <v>126</v>
      </c>
      <c r="F7" s="198" t="s">
        <v>1005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R7" s="33"/>
    </row>
    <row r="8" spans="1:66" s="1" customFormat="1" ht="14.45" customHeight="1">
      <c r="B8" s="32"/>
      <c r="D8" s="29" t="s">
        <v>19</v>
      </c>
      <c r="F8" s="27" t="s">
        <v>20</v>
      </c>
      <c r="M8" s="29" t="s">
        <v>21</v>
      </c>
      <c r="O8" s="27" t="s">
        <v>20</v>
      </c>
      <c r="R8" s="33"/>
    </row>
    <row r="9" spans="1:66" s="1" customFormat="1" ht="14.45" customHeight="1">
      <c r="B9" s="32"/>
      <c r="D9" s="29" t="s">
        <v>22</v>
      </c>
      <c r="F9" s="27" t="s">
        <v>23</v>
      </c>
      <c r="M9" s="29" t="s">
        <v>24</v>
      </c>
      <c r="O9" s="221" t="str">
        <f>'Rekapitulace stavby'!AN8</f>
        <v>21. 7. 2021</v>
      </c>
      <c r="P9" s="221"/>
      <c r="R9" s="33"/>
    </row>
    <row r="10" spans="1:66" s="1" customFormat="1" ht="10.9" customHeight="1">
      <c r="B10" s="32"/>
      <c r="R10" s="33"/>
    </row>
    <row r="11" spans="1:66" s="1" customFormat="1" ht="14.45" customHeight="1">
      <c r="B11" s="32"/>
      <c r="D11" s="29" t="s">
        <v>26</v>
      </c>
      <c r="M11" s="29" t="s">
        <v>27</v>
      </c>
      <c r="O11" s="197" t="s">
        <v>28</v>
      </c>
      <c r="P11" s="197"/>
      <c r="R11" s="33"/>
    </row>
    <row r="12" spans="1:66" s="1" customFormat="1" ht="18" customHeight="1">
      <c r="B12" s="32"/>
      <c r="E12" s="27" t="s">
        <v>29</v>
      </c>
      <c r="M12" s="29" t="s">
        <v>30</v>
      </c>
      <c r="O12" s="197" t="s">
        <v>31</v>
      </c>
      <c r="P12" s="197"/>
      <c r="R12" s="33"/>
    </row>
    <row r="13" spans="1:66" s="1" customFormat="1" ht="6.95" customHeight="1">
      <c r="B13" s="32"/>
      <c r="R13" s="33"/>
    </row>
    <row r="14" spans="1:66" s="1" customFormat="1" ht="14.45" customHeight="1">
      <c r="B14" s="32"/>
      <c r="D14" s="29" t="s">
        <v>32</v>
      </c>
      <c r="M14" s="29" t="s">
        <v>27</v>
      </c>
      <c r="O14" s="197" t="str">
        <f>IF('Rekapitulace stavby'!AN13="","",'Rekapitulace stavby'!AN13)</f>
        <v/>
      </c>
      <c r="P14" s="197"/>
      <c r="R14" s="33"/>
    </row>
    <row r="15" spans="1:66" s="1" customFormat="1" ht="18" customHeight="1">
      <c r="B15" s="32"/>
      <c r="E15" s="27" t="str">
        <f>IF('Rekapitulace stavby'!E14="","",'Rekapitulace stavby'!E14)</f>
        <v xml:space="preserve"> </v>
      </c>
      <c r="M15" s="29" t="s">
        <v>30</v>
      </c>
      <c r="O15" s="197" t="str">
        <f>IF('Rekapitulace stavby'!AN14="","",'Rekapitulace stavby'!AN14)</f>
        <v/>
      </c>
      <c r="P15" s="197"/>
      <c r="R15" s="33"/>
    </row>
    <row r="16" spans="1:66" s="1" customFormat="1" ht="6.95" customHeight="1">
      <c r="B16" s="32"/>
      <c r="R16" s="33"/>
    </row>
    <row r="17" spans="2:18" s="1" customFormat="1" ht="14.45" customHeight="1">
      <c r="B17" s="32"/>
      <c r="D17" s="29" t="s">
        <v>34</v>
      </c>
      <c r="M17" s="29" t="s">
        <v>27</v>
      </c>
      <c r="O17" s="197" t="s">
        <v>35</v>
      </c>
      <c r="P17" s="197"/>
      <c r="R17" s="33"/>
    </row>
    <row r="18" spans="2:18" s="1" customFormat="1" ht="18" customHeight="1">
      <c r="B18" s="32"/>
      <c r="E18" s="27" t="s">
        <v>36</v>
      </c>
      <c r="M18" s="29" t="s">
        <v>30</v>
      </c>
      <c r="O18" s="197" t="s">
        <v>37</v>
      </c>
      <c r="P18" s="197"/>
      <c r="R18" s="33"/>
    </row>
    <row r="19" spans="2:18" s="1" customFormat="1" ht="6.95" customHeight="1">
      <c r="B19" s="32"/>
      <c r="R19" s="33"/>
    </row>
    <row r="20" spans="2:18" s="1" customFormat="1" ht="14.45" customHeight="1">
      <c r="B20" s="32"/>
      <c r="D20" s="29" t="s">
        <v>39</v>
      </c>
      <c r="M20" s="29" t="s">
        <v>27</v>
      </c>
      <c r="O20" s="197" t="s">
        <v>35</v>
      </c>
      <c r="P20" s="197"/>
      <c r="R20" s="33"/>
    </row>
    <row r="21" spans="2:18" s="1" customFormat="1" ht="18" customHeight="1">
      <c r="B21" s="32"/>
      <c r="E21" s="27" t="s">
        <v>40</v>
      </c>
      <c r="M21" s="29" t="s">
        <v>30</v>
      </c>
      <c r="O21" s="197" t="s">
        <v>37</v>
      </c>
      <c r="P21" s="197"/>
      <c r="R21" s="33"/>
    </row>
    <row r="22" spans="2:18" s="1" customFormat="1" ht="6.95" customHeight="1">
      <c r="B22" s="32"/>
      <c r="R22" s="33"/>
    </row>
    <row r="23" spans="2:18" s="1" customFormat="1" ht="14.45" customHeight="1">
      <c r="B23" s="32"/>
      <c r="D23" s="29" t="s">
        <v>41</v>
      </c>
      <c r="R23" s="33"/>
    </row>
    <row r="24" spans="2:18" s="1" customFormat="1" ht="16.5" customHeight="1">
      <c r="B24" s="32"/>
      <c r="E24" s="199" t="s">
        <v>20</v>
      </c>
      <c r="F24" s="199"/>
      <c r="G24" s="199"/>
      <c r="H24" s="199"/>
      <c r="I24" s="199"/>
      <c r="J24" s="199"/>
      <c r="K24" s="199"/>
      <c r="L24" s="199"/>
      <c r="R24" s="33"/>
    </row>
    <row r="25" spans="2:18" s="1" customFormat="1" ht="6.95" customHeight="1">
      <c r="B25" s="32"/>
      <c r="R25" s="33"/>
    </row>
    <row r="26" spans="2:18" s="1" customFormat="1" ht="6.95" customHeight="1">
      <c r="B26" s="32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R26" s="33"/>
    </row>
    <row r="27" spans="2:18" s="1" customFormat="1" ht="14.45" customHeight="1">
      <c r="B27" s="32"/>
      <c r="D27" s="97" t="s">
        <v>128</v>
      </c>
      <c r="M27" s="192">
        <f>N88</f>
        <v>0</v>
      </c>
      <c r="N27" s="192"/>
      <c r="O27" s="192"/>
      <c r="P27" s="192"/>
      <c r="R27" s="33"/>
    </row>
    <row r="28" spans="2:18" s="1" customFormat="1" ht="14.45" customHeight="1">
      <c r="B28" s="32"/>
      <c r="D28" s="31" t="s">
        <v>129</v>
      </c>
      <c r="M28" s="192">
        <f>N96</f>
        <v>0</v>
      </c>
      <c r="N28" s="192"/>
      <c r="O28" s="192"/>
      <c r="P28" s="192"/>
      <c r="R28" s="33"/>
    </row>
    <row r="29" spans="2:18" s="1" customFormat="1" ht="6.95" customHeight="1">
      <c r="B29" s="32"/>
      <c r="R29" s="33"/>
    </row>
    <row r="30" spans="2:18" s="1" customFormat="1" ht="25.35" customHeight="1">
      <c r="B30" s="32"/>
      <c r="D30" s="98" t="s">
        <v>44</v>
      </c>
      <c r="M30" s="237">
        <f>ROUND(M27+M28,2)</f>
        <v>0</v>
      </c>
      <c r="N30" s="229"/>
      <c r="O30" s="229"/>
      <c r="P30" s="229"/>
      <c r="R30" s="33"/>
    </row>
    <row r="31" spans="2:18" s="1" customFormat="1" ht="6.95" customHeight="1">
      <c r="B31" s="32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R31" s="33"/>
    </row>
    <row r="32" spans="2:18" s="1" customFormat="1" ht="14.45" customHeight="1">
      <c r="B32" s="32"/>
      <c r="D32" s="37" t="s">
        <v>45</v>
      </c>
      <c r="E32" s="37" t="s">
        <v>46</v>
      </c>
      <c r="F32" s="38">
        <v>0.21</v>
      </c>
      <c r="G32" s="99" t="s">
        <v>47</v>
      </c>
      <c r="H32" s="234">
        <f>ROUND((SUM(BE96:BE97)+SUM(BE115:BE130)), 2)</f>
        <v>0</v>
      </c>
      <c r="I32" s="229"/>
      <c r="J32" s="229"/>
      <c r="M32" s="234">
        <f>ROUND(ROUND((SUM(BE96:BE97)+SUM(BE115:BE130)), 2)*F32, 2)</f>
        <v>0</v>
      </c>
      <c r="N32" s="229"/>
      <c r="O32" s="229"/>
      <c r="P32" s="229"/>
      <c r="R32" s="33"/>
    </row>
    <row r="33" spans="2:18" s="1" customFormat="1" ht="14.45" customHeight="1">
      <c r="B33" s="32"/>
      <c r="E33" s="37" t="s">
        <v>48</v>
      </c>
      <c r="F33" s="38">
        <v>0.15</v>
      </c>
      <c r="G33" s="99" t="s">
        <v>47</v>
      </c>
      <c r="H33" s="234">
        <f>ROUND((SUM(BF96:BF97)+SUM(BF115:BF130)), 2)</f>
        <v>0</v>
      </c>
      <c r="I33" s="229"/>
      <c r="J33" s="229"/>
      <c r="M33" s="234">
        <f>ROUND(ROUND((SUM(BF96:BF97)+SUM(BF115:BF130)), 2)*F33, 2)</f>
        <v>0</v>
      </c>
      <c r="N33" s="229"/>
      <c r="O33" s="229"/>
      <c r="P33" s="229"/>
      <c r="R33" s="33"/>
    </row>
    <row r="34" spans="2:18" s="1" customFormat="1" ht="14.45" hidden="1" customHeight="1">
      <c r="B34" s="32"/>
      <c r="E34" s="37" t="s">
        <v>49</v>
      </c>
      <c r="F34" s="38">
        <v>0.21</v>
      </c>
      <c r="G34" s="99" t="s">
        <v>47</v>
      </c>
      <c r="H34" s="234">
        <f>ROUND((SUM(BG96:BG97)+SUM(BG115:BG130)), 2)</f>
        <v>0</v>
      </c>
      <c r="I34" s="229"/>
      <c r="J34" s="229"/>
      <c r="M34" s="234">
        <v>0</v>
      </c>
      <c r="N34" s="229"/>
      <c r="O34" s="229"/>
      <c r="P34" s="229"/>
      <c r="R34" s="33"/>
    </row>
    <row r="35" spans="2:18" s="1" customFormat="1" ht="14.45" hidden="1" customHeight="1">
      <c r="B35" s="32"/>
      <c r="E35" s="37" t="s">
        <v>50</v>
      </c>
      <c r="F35" s="38">
        <v>0.15</v>
      </c>
      <c r="G35" s="99" t="s">
        <v>47</v>
      </c>
      <c r="H35" s="234">
        <f>ROUND((SUM(BH96:BH97)+SUM(BH115:BH130)), 2)</f>
        <v>0</v>
      </c>
      <c r="I35" s="229"/>
      <c r="J35" s="229"/>
      <c r="M35" s="234">
        <v>0</v>
      </c>
      <c r="N35" s="229"/>
      <c r="O35" s="229"/>
      <c r="P35" s="229"/>
      <c r="R35" s="33"/>
    </row>
    <row r="36" spans="2:18" s="1" customFormat="1" ht="14.45" hidden="1" customHeight="1">
      <c r="B36" s="32"/>
      <c r="E36" s="37" t="s">
        <v>51</v>
      </c>
      <c r="F36" s="38">
        <v>0</v>
      </c>
      <c r="G36" s="99" t="s">
        <v>47</v>
      </c>
      <c r="H36" s="234">
        <f>ROUND((SUM(BI96:BI97)+SUM(BI115:BI130)), 2)</f>
        <v>0</v>
      </c>
      <c r="I36" s="229"/>
      <c r="J36" s="229"/>
      <c r="M36" s="234">
        <v>0</v>
      </c>
      <c r="N36" s="229"/>
      <c r="O36" s="229"/>
      <c r="P36" s="229"/>
      <c r="R36" s="33"/>
    </row>
    <row r="37" spans="2:18" s="1" customFormat="1" ht="6.95" customHeight="1">
      <c r="B37" s="32"/>
      <c r="R37" s="33"/>
    </row>
    <row r="38" spans="2:18" s="1" customFormat="1" ht="25.35" customHeight="1">
      <c r="B38" s="32"/>
      <c r="C38" s="96"/>
      <c r="D38" s="100" t="s">
        <v>52</v>
      </c>
      <c r="E38" s="68"/>
      <c r="F38" s="68"/>
      <c r="G38" s="101" t="s">
        <v>53</v>
      </c>
      <c r="H38" s="102" t="s">
        <v>54</v>
      </c>
      <c r="I38" s="68"/>
      <c r="J38" s="68"/>
      <c r="K38" s="68"/>
      <c r="L38" s="235">
        <f>SUM(M30:M36)</f>
        <v>0</v>
      </c>
      <c r="M38" s="235"/>
      <c r="N38" s="235"/>
      <c r="O38" s="235"/>
      <c r="P38" s="236"/>
      <c r="Q38" s="96"/>
      <c r="R38" s="33"/>
    </row>
    <row r="39" spans="2:18" s="1" customFormat="1" ht="14.45" customHeight="1">
      <c r="B39" s="32"/>
      <c r="R39" s="33"/>
    </row>
    <row r="40" spans="2:18" s="1" customFormat="1" ht="14.45" customHeight="1">
      <c r="B40" s="32"/>
      <c r="R40" s="33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2"/>
      <c r="D50" s="45" t="s">
        <v>55</v>
      </c>
      <c r="E50" s="46"/>
      <c r="F50" s="46"/>
      <c r="G50" s="46"/>
      <c r="H50" s="47"/>
      <c r="J50" s="45" t="s">
        <v>56</v>
      </c>
      <c r="K50" s="46"/>
      <c r="L50" s="46"/>
      <c r="M50" s="46"/>
      <c r="N50" s="46"/>
      <c r="O50" s="46"/>
      <c r="P50" s="47"/>
      <c r="R50" s="33"/>
    </row>
    <row r="51" spans="2:18">
      <c r="B51" s="24"/>
      <c r="D51" s="48"/>
      <c r="H51" s="49"/>
      <c r="J51" s="48"/>
      <c r="P51" s="49"/>
      <c r="R51" s="25"/>
    </row>
    <row r="52" spans="2:18">
      <c r="B52" s="24"/>
      <c r="D52" s="48"/>
      <c r="H52" s="49"/>
      <c r="J52" s="48"/>
      <c r="P52" s="49"/>
      <c r="R52" s="25"/>
    </row>
    <row r="53" spans="2:18">
      <c r="B53" s="24"/>
      <c r="D53" s="48"/>
      <c r="H53" s="49"/>
      <c r="J53" s="48"/>
      <c r="P53" s="49"/>
      <c r="R53" s="25"/>
    </row>
    <row r="54" spans="2:18">
      <c r="B54" s="24"/>
      <c r="D54" s="48"/>
      <c r="H54" s="49"/>
      <c r="J54" s="48"/>
      <c r="P54" s="49"/>
      <c r="R54" s="25"/>
    </row>
    <row r="55" spans="2:18">
      <c r="B55" s="24"/>
      <c r="D55" s="48"/>
      <c r="H55" s="49"/>
      <c r="J55" s="48"/>
      <c r="P55" s="49"/>
      <c r="R55" s="25"/>
    </row>
    <row r="56" spans="2:18">
      <c r="B56" s="24"/>
      <c r="D56" s="48"/>
      <c r="H56" s="49"/>
      <c r="J56" s="48"/>
      <c r="P56" s="49"/>
      <c r="R56" s="25"/>
    </row>
    <row r="57" spans="2:18">
      <c r="B57" s="24"/>
      <c r="D57" s="48"/>
      <c r="H57" s="49"/>
      <c r="J57" s="48"/>
      <c r="P57" s="49"/>
      <c r="R57" s="25"/>
    </row>
    <row r="58" spans="2:18">
      <c r="B58" s="24"/>
      <c r="D58" s="48"/>
      <c r="H58" s="49"/>
      <c r="J58" s="48"/>
      <c r="P58" s="49"/>
      <c r="R58" s="25"/>
    </row>
    <row r="59" spans="2:18" s="1" customFormat="1" ht="15">
      <c r="B59" s="32"/>
      <c r="D59" s="50" t="s">
        <v>57</v>
      </c>
      <c r="E59" s="51"/>
      <c r="F59" s="51"/>
      <c r="G59" s="52" t="s">
        <v>58</v>
      </c>
      <c r="H59" s="53"/>
      <c r="J59" s="50" t="s">
        <v>57</v>
      </c>
      <c r="K59" s="51"/>
      <c r="L59" s="51"/>
      <c r="M59" s="51"/>
      <c r="N59" s="52" t="s">
        <v>58</v>
      </c>
      <c r="O59" s="51"/>
      <c r="P59" s="53"/>
      <c r="R59" s="33"/>
    </row>
    <row r="60" spans="2:18">
      <c r="B60" s="24"/>
      <c r="R60" s="25"/>
    </row>
    <row r="61" spans="2:18" s="1" customFormat="1" ht="15">
      <c r="B61" s="32"/>
      <c r="D61" s="45" t="s">
        <v>59</v>
      </c>
      <c r="E61" s="46"/>
      <c r="F61" s="46"/>
      <c r="G61" s="46"/>
      <c r="H61" s="47"/>
      <c r="J61" s="45" t="s">
        <v>60</v>
      </c>
      <c r="K61" s="46"/>
      <c r="L61" s="46"/>
      <c r="M61" s="46"/>
      <c r="N61" s="46"/>
      <c r="O61" s="46"/>
      <c r="P61" s="47"/>
      <c r="R61" s="33"/>
    </row>
    <row r="62" spans="2:18">
      <c r="B62" s="24"/>
      <c r="D62" s="48"/>
      <c r="H62" s="49"/>
      <c r="J62" s="48"/>
      <c r="P62" s="49"/>
      <c r="R62" s="25"/>
    </row>
    <row r="63" spans="2:18">
      <c r="B63" s="24"/>
      <c r="D63" s="48"/>
      <c r="H63" s="49"/>
      <c r="J63" s="48"/>
      <c r="P63" s="49"/>
      <c r="R63" s="25"/>
    </row>
    <row r="64" spans="2:18">
      <c r="B64" s="24"/>
      <c r="D64" s="48"/>
      <c r="H64" s="49"/>
      <c r="J64" s="48"/>
      <c r="P64" s="49"/>
      <c r="R64" s="25"/>
    </row>
    <row r="65" spans="2:18">
      <c r="B65" s="24"/>
      <c r="D65" s="48"/>
      <c r="H65" s="49"/>
      <c r="J65" s="48"/>
      <c r="P65" s="49"/>
      <c r="R65" s="25"/>
    </row>
    <row r="66" spans="2:18">
      <c r="B66" s="24"/>
      <c r="D66" s="48"/>
      <c r="H66" s="49"/>
      <c r="J66" s="48"/>
      <c r="P66" s="49"/>
      <c r="R66" s="25"/>
    </row>
    <row r="67" spans="2:18">
      <c r="B67" s="24"/>
      <c r="D67" s="48"/>
      <c r="H67" s="49"/>
      <c r="J67" s="48"/>
      <c r="P67" s="49"/>
      <c r="R67" s="25"/>
    </row>
    <row r="68" spans="2:18">
      <c r="B68" s="24"/>
      <c r="D68" s="48"/>
      <c r="H68" s="49"/>
      <c r="J68" s="48"/>
      <c r="P68" s="49"/>
      <c r="R68" s="25"/>
    </row>
    <row r="69" spans="2:18">
      <c r="B69" s="24"/>
      <c r="D69" s="48"/>
      <c r="H69" s="49"/>
      <c r="J69" s="48"/>
      <c r="P69" s="49"/>
      <c r="R69" s="25"/>
    </row>
    <row r="70" spans="2:18" s="1" customFormat="1" ht="15">
      <c r="B70" s="32"/>
      <c r="D70" s="50" t="s">
        <v>57</v>
      </c>
      <c r="E70" s="51"/>
      <c r="F70" s="51"/>
      <c r="G70" s="52" t="s">
        <v>58</v>
      </c>
      <c r="H70" s="53"/>
      <c r="J70" s="50" t="s">
        <v>57</v>
      </c>
      <c r="K70" s="51"/>
      <c r="L70" s="51"/>
      <c r="M70" s="51"/>
      <c r="N70" s="52" t="s">
        <v>58</v>
      </c>
      <c r="O70" s="51"/>
      <c r="P70" s="53"/>
      <c r="R70" s="33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2"/>
      <c r="C76" s="185" t="s">
        <v>130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3"/>
    </row>
    <row r="77" spans="2:18" s="1" customFormat="1" ht="6.95" customHeight="1">
      <c r="B77" s="32"/>
      <c r="R77" s="33"/>
    </row>
    <row r="78" spans="2:18" s="1" customFormat="1" ht="30" customHeight="1">
      <c r="B78" s="32"/>
      <c r="C78" s="29" t="s">
        <v>17</v>
      </c>
      <c r="F78" s="230" t="str">
        <f>F6</f>
        <v>ÚPRAVA ATRIA U ZŠ HORYMÍROVA 100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R78" s="33"/>
    </row>
    <row r="79" spans="2:18" s="1" customFormat="1" ht="36.950000000000003" customHeight="1">
      <c r="B79" s="32"/>
      <c r="C79" s="63" t="s">
        <v>126</v>
      </c>
      <c r="F79" s="187" t="str">
        <f>F7</f>
        <v>VRN - Vedlejší rozpočtové náklady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R79" s="33"/>
    </row>
    <row r="80" spans="2:18" s="1" customFormat="1" ht="6.95" customHeight="1">
      <c r="B80" s="32"/>
      <c r="R80" s="33"/>
    </row>
    <row r="81" spans="2:47" s="1" customFormat="1" ht="18" customHeight="1">
      <c r="B81" s="32"/>
      <c r="C81" s="29" t="s">
        <v>22</v>
      </c>
      <c r="F81" s="27" t="str">
        <f>F9</f>
        <v>ZŠ HORYMÍROVA 2978/100</v>
      </c>
      <c r="K81" s="29" t="s">
        <v>24</v>
      </c>
      <c r="M81" s="221" t="str">
        <f>IF(O9="","",O9)</f>
        <v>21. 7. 2021</v>
      </c>
      <c r="N81" s="221"/>
      <c r="O81" s="221"/>
      <c r="P81" s="221"/>
      <c r="R81" s="33"/>
    </row>
    <row r="82" spans="2:47" s="1" customFormat="1" ht="6.95" customHeight="1">
      <c r="B82" s="32"/>
      <c r="R82" s="33"/>
    </row>
    <row r="83" spans="2:47" s="1" customFormat="1" ht="15">
      <c r="B83" s="32"/>
      <c r="C83" s="29" t="s">
        <v>26</v>
      </c>
      <c r="F83" s="27" t="str">
        <f>E12</f>
        <v>ÚMOb OSTRAVA-JIH</v>
      </c>
      <c r="K83" s="29" t="s">
        <v>34</v>
      </c>
      <c r="M83" s="197" t="str">
        <f>E18</f>
        <v>BYVAST pro s.r.o. - ING.VENDULA KVAPILOVÁ</v>
      </c>
      <c r="N83" s="197"/>
      <c r="O83" s="197"/>
      <c r="P83" s="197"/>
      <c r="Q83" s="197"/>
      <c r="R83" s="33"/>
    </row>
    <row r="84" spans="2:47" s="1" customFormat="1" ht="14.45" customHeight="1">
      <c r="B84" s="32"/>
      <c r="C84" s="29" t="s">
        <v>32</v>
      </c>
      <c r="F84" s="27" t="str">
        <f>IF(E15="","",E15)</f>
        <v xml:space="preserve"> </v>
      </c>
      <c r="K84" s="29" t="s">
        <v>39</v>
      </c>
      <c r="M84" s="197" t="str">
        <f>E21</f>
        <v>BYVAST pro s.r.o.</v>
      </c>
      <c r="N84" s="197"/>
      <c r="O84" s="197"/>
      <c r="P84" s="197"/>
      <c r="Q84" s="197"/>
      <c r="R84" s="33"/>
    </row>
    <row r="85" spans="2:47" s="1" customFormat="1" ht="10.35" customHeight="1">
      <c r="B85" s="32"/>
      <c r="R85" s="33"/>
    </row>
    <row r="86" spans="2:47" s="1" customFormat="1" ht="29.25" customHeight="1">
      <c r="B86" s="32"/>
      <c r="C86" s="232" t="s">
        <v>131</v>
      </c>
      <c r="D86" s="233"/>
      <c r="E86" s="233"/>
      <c r="F86" s="233"/>
      <c r="G86" s="233"/>
      <c r="H86" s="96"/>
      <c r="I86" s="96"/>
      <c r="J86" s="96"/>
      <c r="K86" s="96"/>
      <c r="L86" s="96"/>
      <c r="M86" s="96"/>
      <c r="N86" s="232" t="s">
        <v>132</v>
      </c>
      <c r="O86" s="233"/>
      <c r="P86" s="233"/>
      <c r="Q86" s="233"/>
      <c r="R86" s="33"/>
    </row>
    <row r="87" spans="2:47" s="1" customFormat="1" ht="10.35" customHeight="1">
      <c r="B87" s="32"/>
      <c r="R87" s="33"/>
    </row>
    <row r="88" spans="2:47" s="1" customFormat="1" ht="29.25" customHeight="1">
      <c r="B88" s="32"/>
      <c r="C88" s="103" t="s">
        <v>133</v>
      </c>
      <c r="N88" s="164">
        <f>N115</f>
        <v>0</v>
      </c>
      <c r="O88" s="227"/>
      <c r="P88" s="227"/>
      <c r="Q88" s="227"/>
      <c r="R88" s="33"/>
      <c r="AU88" s="20" t="s">
        <v>134</v>
      </c>
    </row>
    <row r="89" spans="2:47" s="6" customFormat="1" ht="24.95" customHeight="1">
      <c r="B89" s="104"/>
      <c r="D89" s="105" t="s">
        <v>1005</v>
      </c>
      <c r="N89" s="205">
        <f>N116</f>
        <v>0</v>
      </c>
      <c r="O89" s="224"/>
      <c r="P89" s="224"/>
      <c r="Q89" s="224"/>
      <c r="R89" s="106"/>
    </row>
    <row r="90" spans="2:47" s="7" customFormat="1" ht="19.899999999999999" customHeight="1">
      <c r="B90" s="107"/>
      <c r="D90" s="108" t="s">
        <v>1006</v>
      </c>
      <c r="N90" s="225">
        <f>N117</f>
        <v>0</v>
      </c>
      <c r="O90" s="226"/>
      <c r="P90" s="226"/>
      <c r="Q90" s="226"/>
      <c r="R90" s="109"/>
    </row>
    <row r="91" spans="2:47" s="7" customFormat="1" ht="19.899999999999999" customHeight="1">
      <c r="B91" s="107"/>
      <c r="D91" s="108" t="s">
        <v>1007</v>
      </c>
      <c r="N91" s="225">
        <f>N121</f>
        <v>0</v>
      </c>
      <c r="O91" s="226"/>
      <c r="P91" s="226"/>
      <c r="Q91" s="226"/>
      <c r="R91" s="109"/>
    </row>
    <row r="92" spans="2:47" s="7" customFormat="1" ht="19.899999999999999" customHeight="1">
      <c r="B92" s="107"/>
      <c r="D92" s="108" t="s">
        <v>1008</v>
      </c>
      <c r="N92" s="225">
        <f>N123</f>
        <v>0</v>
      </c>
      <c r="O92" s="226"/>
      <c r="P92" s="226"/>
      <c r="Q92" s="226"/>
      <c r="R92" s="109"/>
    </row>
    <row r="93" spans="2:47" s="7" customFormat="1" ht="19.899999999999999" customHeight="1">
      <c r="B93" s="107"/>
      <c r="D93" s="108" t="s">
        <v>1009</v>
      </c>
      <c r="N93" s="225">
        <f>N127</f>
        <v>0</v>
      </c>
      <c r="O93" s="226"/>
      <c r="P93" s="226"/>
      <c r="Q93" s="226"/>
      <c r="R93" s="109"/>
    </row>
    <row r="94" spans="2:47" s="7" customFormat="1" ht="19.899999999999999" customHeight="1">
      <c r="B94" s="107"/>
      <c r="D94" s="108" t="s">
        <v>1010</v>
      </c>
      <c r="N94" s="225">
        <f>N129</f>
        <v>0</v>
      </c>
      <c r="O94" s="226"/>
      <c r="P94" s="226"/>
      <c r="Q94" s="226"/>
      <c r="R94" s="109"/>
    </row>
    <row r="95" spans="2:47" s="1" customFormat="1" ht="21.75" customHeight="1">
      <c r="B95" s="32"/>
      <c r="R95" s="33"/>
    </row>
    <row r="96" spans="2:47" s="1" customFormat="1" ht="29.25" customHeight="1">
      <c r="B96" s="32"/>
      <c r="C96" s="103" t="s">
        <v>139</v>
      </c>
      <c r="N96" s="227">
        <v>0</v>
      </c>
      <c r="O96" s="228"/>
      <c r="P96" s="228"/>
      <c r="Q96" s="228"/>
      <c r="R96" s="33"/>
      <c r="T96" s="110"/>
      <c r="U96" s="111" t="s">
        <v>45</v>
      </c>
    </row>
    <row r="97" spans="2:18" s="1" customFormat="1" ht="18" customHeight="1">
      <c r="B97" s="32"/>
      <c r="R97" s="33"/>
    </row>
    <row r="98" spans="2:18" s="1" customFormat="1" ht="29.25" customHeight="1">
      <c r="B98" s="32"/>
      <c r="C98" s="95" t="s">
        <v>118</v>
      </c>
      <c r="D98" s="96"/>
      <c r="E98" s="96"/>
      <c r="F98" s="96"/>
      <c r="G98" s="96"/>
      <c r="H98" s="96"/>
      <c r="I98" s="96"/>
      <c r="J98" s="96"/>
      <c r="K98" s="96"/>
      <c r="L98" s="165">
        <f>ROUND(SUM(N88+N96),2)</f>
        <v>0</v>
      </c>
      <c r="M98" s="165"/>
      <c r="N98" s="165"/>
      <c r="O98" s="165"/>
      <c r="P98" s="165"/>
      <c r="Q98" s="165"/>
      <c r="R98" s="33"/>
    </row>
    <row r="99" spans="2:18" s="1" customFormat="1" ht="6.95" customHeight="1"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6"/>
    </row>
    <row r="103" spans="2:18" s="1" customFormat="1" ht="6.95" customHeight="1"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9"/>
    </row>
    <row r="104" spans="2:18" s="1" customFormat="1" ht="36.950000000000003" customHeight="1">
      <c r="B104" s="32"/>
      <c r="C104" s="185" t="s">
        <v>140</v>
      </c>
      <c r="D104" s="229"/>
      <c r="E104" s="229"/>
      <c r="F104" s="229"/>
      <c r="G104" s="229"/>
      <c r="H104" s="229"/>
      <c r="I104" s="229"/>
      <c r="J104" s="229"/>
      <c r="K104" s="229"/>
      <c r="L104" s="229"/>
      <c r="M104" s="229"/>
      <c r="N104" s="229"/>
      <c r="O104" s="229"/>
      <c r="P104" s="229"/>
      <c r="Q104" s="229"/>
      <c r="R104" s="33"/>
    </row>
    <row r="105" spans="2:18" s="1" customFormat="1" ht="6.95" customHeight="1">
      <c r="B105" s="32"/>
      <c r="R105" s="33"/>
    </row>
    <row r="106" spans="2:18" s="1" customFormat="1" ht="30" customHeight="1">
      <c r="B106" s="32"/>
      <c r="C106" s="29" t="s">
        <v>17</v>
      </c>
      <c r="F106" s="230" t="str">
        <f>F6</f>
        <v>ÚPRAVA ATRIA U ZŠ HORYMÍROVA 100</v>
      </c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R106" s="33"/>
    </row>
    <row r="107" spans="2:18" s="1" customFormat="1" ht="36.950000000000003" customHeight="1">
      <c r="B107" s="32"/>
      <c r="C107" s="63" t="s">
        <v>126</v>
      </c>
      <c r="F107" s="187" t="str">
        <f>F7</f>
        <v>VRN - Vedlejší rozpočtové náklady</v>
      </c>
      <c r="G107" s="229"/>
      <c r="H107" s="229"/>
      <c r="I107" s="229"/>
      <c r="J107" s="229"/>
      <c r="K107" s="229"/>
      <c r="L107" s="229"/>
      <c r="M107" s="229"/>
      <c r="N107" s="229"/>
      <c r="O107" s="229"/>
      <c r="P107" s="229"/>
      <c r="R107" s="33"/>
    </row>
    <row r="108" spans="2:18" s="1" customFormat="1" ht="6.95" customHeight="1">
      <c r="B108" s="32"/>
      <c r="R108" s="33"/>
    </row>
    <row r="109" spans="2:18" s="1" customFormat="1" ht="18" customHeight="1">
      <c r="B109" s="32"/>
      <c r="C109" s="29" t="s">
        <v>22</v>
      </c>
      <c r="F109" s="27" t="str">
        <f>F9</f>
        <v>ZŠ HORYMÍROVA 2978/100</v>
      </c>
      <c r="K109" s="29" t="s">
        <v>24</v>
      </c>
      <c r="M109" s="221" t="str">
        <f>IF(O9="","",O9)</f>
        <v>21. 7. 2021</v>
      </c>
      <c r="N109" s="221"/>
      <c r="O109" s="221"/>
      <c r="P109" s="221"/>
      <c r="R109" s="33"/>
    </row>
    <row r="110" spans="2:18" s="1" customFormat="1" ht="6.95" customHeight="1">
      <c r="B110" s="32"/>
      <c r="R110" s="33"/>
    </row>
    <row r="111" spans="2:18" s="1" customFormat="1" ht="15">
      <c r="B111" s="32"/>
      <c r="C111" s="29" t="s">
        <v>26</v>
      </c>
      <c r="F111" s="27" t="str">
        <f>E12</f>
        <v>ÚMOb OSTRAVA-JIH</v>
      </c>
      <c r="K111" s="29" t="s">
        <v>34</v>
      </c>
      <c r="M111" s="197" t="str">
        <f>E18</f>
        <v>BYVAST pro s.r.o. - ING.VENDULA KVAPILOVÁ</v>
      </c>
      <c r="N111" s="197"/>
      <c r="O111" s="197"/>
      <c r="P111" s="197"/>
      <c r="Q111" s="197"/>
      <c r="R111" s="33"/>
    </row>
    <row r="112" spans="2:18" s="1" customFormat="1" ht="14.45" customHeight="1">
      <c r="B112" s="32"/>
      <c r="C112" s="29" t="s">
        <v>32</v>
      </c>
      <c r="F112" s="27" t="str">
        <f>IF(E15="","",E15)</f>
        <v xml:space="preserve"> </v>
      </c>
      <c r="K112" s="29" t="s">
        <v>39</v>
      </c>
      <c r="M112" s="197" t="str">
        <f>E21</f>
        <v>BYVAST pro s.r.o.</v>
      </c>
      <c r="N112" s="197"/>
      <c r="O112" s="197"/>
      <c r="P112" s="197"/>
      <c r="Q112" s="197"/>
      <c r="R112" s="33"/>
    </row>
    <row r="113" spans="2:65" s="1" customFormat="1" ht="10.35" customHeight="1">
      <c r="B113" s="32"/>
      <c r="R113" s="33"/>
    </row>
    <row r="114" spans="2:65" s="8" customFormat="1" ht="29.25" customHeight="1">
      <c r="B114" s="112"/>
      <c r="C114" s="113" t="s">
        <v>141</v>
      </c>
      <c r="D114" s="114" t="s">
        <v>142</v>
      </c>
      <c r="E114" s="114" t="s">
        <v>63</v>
      </c>
      <c r="F114" s="222" t="s">
        <v>143</v>
      </c>
      <c r="G114" s="222"/>
      <c r="H114" s="222"/>
      <c r="I114" s="222"/>
      <c r="J114" s="114" t="s">
        <v>144</v>
      </c>
      <c r="K114" s="114" t="s">
        <v>145</v>
      </c>
      <c r="L114" s="222" t="s">
        <v>146</v>
      </c>
      <c r="M114" s="222"/>
      <c r="N114" s="222" t="s">
        <v>132</v>
      </c>
      <c r="O114" s="222"/>
      <c r="P114" s="222"/>
      <c r="Q114" s="223"/>
      <c r="R114" s="115"/>
      <c r="T114" s="69" t="s">
        <v>147</v>
      </c>
      <c r="U114" s="70" t="s">
        <v>45</v>
      </c>
      <c r="V114" s="70" t="s">
        <v>148</v>
      </c>
      <c r="W114" s="70" t="s">
        <v>149</v>
      </c>
      <c r="X114" s="70" t="s">
        <v>150</v>
      </c>
      <c r="Y114" s="70" t="s">
        <v>151</v>
      </c>
      <c r="Z114" s="70" t="s">
        <v>152</v>
      </c>
      <c r="AA114" s="71" t="s">
        <v>153</v>
      </c>
    </row>
    <row r="115" spans="2:65" s="1" customFormat="1" ht="29.25" customHeight="1">
      <c r="B115" s="32"/>
      <c r="C115" s="73" t="s">
        <v>128</v>
      </c>
      <c r="N115" s="202">
        <f>BK115</f>
        <v>0</v>
      </c>
      <c r="O115" s="203"/>
      <c r="P115" s="203"/>
      <c r="Q115" s="203"/>
      <c r="R115" s="33"/>
      <c r="T115" s="72"/>
      <c r="U115" s="46"/>
      <c r="V115" s="46"/>
      <c r="W115" s="116">
        <f>W116</f>
        <v>0</v>
      </c>
      <c r="X115" s="46"/>
      <c r="Y115" s="116">
        <f>Y116</f>
        <v>0</v>
      </c>
      <c r="Z115" s="46"/>
      <c r="AA115" s="117">
        <f>AA116</f>
        <v>0</v>
      </c>
      <c r="AT115" s="20" t="s">
        <v>80</v>
      </c>
      <c r="AU115" s="20" t="s">
        <v>134</v>
      </c>
      <c r="BK115" s="118">
        <f>BK116</f>
        <v>0</v>
      </c>
    </row>
    <row r="116" spans="2:65" s="9" customFormat="1" ht="37.35" customHeight="1">
      <c r="B116" s="119"/>
      <c r="D116" s="120" t="s">
        <v>1005</v>
      </c>
      <c r="E116" s="120"/>
      <c r="F116" s="120"/>
      <c r="G116" s="120"/>
      <c r="H116" s="120"/>
      <c r="I116" s="120"/>
      <c r="J116" s="120"/>
      <c r="K116" s="120"/>
      <c r="L116" s="120"/>
      <c r="M116" s="120"/>
      <c r="N116" s="204">
        <f>BK116</f>
        <v>0</v>
      </c>
      <c r="O116" s="205"/>
      <c r="P116" s="205"/>
      <c r="Q116" s="205"/>
      <c r="R116" s="121"/>
      <c r="T116" s="122"/>
      <c r="W116" s="123">
        <f>W117+W121+W123+W127+W129</f>
        <v>0</v>
      </c>
      <c r="Y116" s="123">
        <f>Y117+Y121+Y123+Y127+Y129</f>
        <v>0</v>
      </c>
      <c r="AA116" s="124">
        <f>AA117+AA121+AA123+AA127+AA129</f>
        <v>0</v>
      </c>
      <c r="AR116" s="125" t="s">
        <v>187</v>
      </c>
      <c r="AT116" s="126" t="s">
        <v>80</v>
      </c>
      <c r="AU116" s="126" t="s">
        <v>81</v>
      </c>
      <c r="AY116" s="125" t="s">
        <v>154</v>
      </c>
      <c r="BK116" s="127">
        <f>BK117+BK121+BK123+BK127+BK129</f>
        <v>0</v>
      </c>
    </row>
    <row r="117" spans="2:65" s="9" customFormat="1" ht="19.899999999999999" customHeight="1">
      <c r="B117" s="119"/>
      <c r="D117" s="128" t="s">
        <v>1006</v>
      </c>
      <c r="E117" s="128"/>
      <c r="F117" s="128"/>
      <c r="G117" s="128"/>
      <c r="H117" s="128"/>
      <c r="I117" s="128"/>
      <c r="J117" s="128"/>
      <c r="K117" s="128"/>
      <c r="L117" s="128"/>
      <c r="M117" s="128"/>
      <c r="N117" s="206">
        <f>BK117</f>
        <v>0</v>
      </c>
      <c r="O117" s="207"/>
      <c r="P117" s="207"/>
      <c r="Q117" s="207"/>
      <c r="R117" s="121"/>
      <c r="T117" s="122"/>
      <c r="W117" s="123">
        <f>SUM(W118:W120)</f>
        <v>0</v>
      </c>
      <c r="Y117" s="123">
        <f>SUM(Y118:Y120)</f>
        <v>0</v>
      </c>
      <c r="AA117" s="124">
        <f>SUM(AA118:AA120)</f>
        <v>0</v>
      </c>
      <c r="AR117" s="125" t="s">
        <v>187</v>
      </c>
      <c r="AT117" s="126" t="s">
        <v>80</v>
      </c>
      <c r="AU117" s="126" t="s">
        <v>89</v>
      </c>
      <c r="AY117" s="125" t="s">
        <v>154</v>
      </c>
      <c r="BK117" s="127">
        <f>SUM(BK118:BK120)</f>
        <v>0</v>
      </c>
    </row>
    <row r="118" spans="2:65" s="1" customFormat="1" ht="25.5" customHeight="1">
      <c r="B118" s="32"/>
      <c r="C118" s="129" t="s">
        <v>159</v>
      </c>
      <c r="D118" s="129" t="s">
        <v>155</v>
      </c>
      <c r="E118" s="130" t="s">
        <v>1011</v>
      </c>
      <c r="F118" s="211" t="s">
        <v>1012</v>
      </c>
      <c r="G118" s="211"/>
      <c r="H118" s="211"/>
      <c r="I118" s="211"/>
      <c r="J118" s="131" t="s">
        <v>1013</v>
      </c>
      <c r="K118" s="132">
        <v>1</v>
      </c>
      <c r="L118" s="212"/>
      <c r="M118" s="212"/>
      <c r="N118" s="212">
        <f>ROUND(L118*K118,2)</f>
        <v>0</v>
      </c>
      <c r="O118" s="212"/>
      <c r="P118" s="212"/>
      <c r="Q118" s="212"/>
      <c r="R118" s="33"/>
      <c r="T118" s="133" t="s">
        <v>20</v>
      </c>
      <c r="U118" s="39" t="s">
        <v>46</v>
      </c>
      <c r="V118" s="134">
        <v>0</v>
      </c>
      <c r="W118" s="134">
        <f>V118*K118</f>
        <v>0</v>
      </c>
      <c r="X118" s="134">
        <v>0</v>
      </c>
      <c r="Y118" s="134">
        <f>X118*K118</f>
        <v>0</v>
      </c>
      <c r="Z118" s="134">
        <v>0</v>
      </c>
      <c r="AA118" s="135">
        <f>Z118*K118</f>
        <v>0</v>
      </c>
      <c r="AR118" s="20" t="s">
        <v>1014</v>
      </c>
      <c r="AT118" s="20" t="s">
        <v>155</v>
      </c>
      <c r="AU118" s="20" t="s">
        <v>124</v>
      </c>
      <c r="AY118" s="20" t="s">
        <v>154</v>
      </c>
      <c r="BE118" s="136">
        <f>IF(U118="základní",N118,0)</f>
        <v>0</v>
      </c>
      <c r="BF118" s="136">
        <f>IF(U118="snížená",N118,0)</f>
        <v>0</v>
      </c>
      <c r="BG118" s="136">
        <f>IF(U118="zákl. přenesená",N118,0)</f>
        <v>0</v>
      </c>
      <c r="BH118" s="136">
        <f>IF(U118="sníž. přenesená",N118,0)</f>
        <v>0</v>
      </c>
      <c r="BI118" s="136">
        <f>IF(U118="nulová",N118,0)</f>
        <v>0</v>
      </c>
      <c r="BJ118" s="20" t="s">
        <v>89</v>
      </c>
      <c r="BK118" s="136">
        <f>ROUND(L118*K118,2)</f>
        <v>0</v>
      </c>
      <c r="BL118" s="20" t="s">
        <v>1014</v>
      </c>
      <c r="BM118" s="20" t="s">
        <v>1015</v>
      </c>
    </row>
    <row r="119" spans="2:65" s="1" customFormat="1" ht="16.5" customHeight="1">
      <c r="B119" s="32"/>
      <c r="C119" s="129" t="s">
        <v>89</v>
      </c>
      <c r="D119" s="129" t="s">
        <v>155</v>
      </c>
      <c r="E119" s="130" t="s">
        <v>1016</v>
      </c>
      <c r="F119" s="211" t="s">
        <v>1017</v>
      </c>
      <c r="G119" s="211"/>
      <c r="H119" s="211"/>
      <c r="I119" s="211"/>
      <c r="J119" s="131" t="s">
        <v>1013</v>
      </c>
      <c r="K119" s="132">
        <v>1</v>
      </c>
      <c r="L119" s="212"/>
      <c r="M119" s="212"/>
      <c r="N119" s="212">
        <f>ROUND(L119*K119,2)</f>
        <v>0</v>
      </c>
      <c r="O119" s="212"/>
      <c r="P119" s="212"/>
      <c r="Q119" s="212"/>
      <c r="R119" s="33"/>
      <c r="T119" s="133" t="s">
        <v>20</v>
      </c>
      <c r="U119" s="39" t="s">
        <v>46</v>
      </c>
      <c r="V119" s="134">
        <v>0</v>
      </c>
      <c r="W119" s="134">
        <f>V119*K119</f>
        <v>0</v>
      </c>
      <c r="X119" s="134">
        <v>0</v>
      </c>
      <c r="Y119" s="134">
        <f>X119*K119</f>
        <v>0</v>
      </c>
      <c r="Z119" s="134">
        <v>0</v>
      </c>
      <c r="AA119" s="135">
        <f>Z119*K119</f>
        <v>0</v>
      </c>
      <c r="AR119" s="20" t="s">
        <v>1014</v>
      </c>
      <c r="AT119" s="20" t="s">
        <v>155</v>
      </c>
      <c r="AU119" s="20" t="s">
        <v>124</v>
      </c>
      <c r="AY119" s="20" t="s">
        <v>154</v>
      </c>
      <c r="BE119" s="136">
        <f>IF(U119="základní",N119,0)</f>
        <v>0</v>
      </c>
      <c r="BF119" s="136">
        <f>IF(U119="snížená",N119,0)</f>
        <v>0</v>
      </c>
      <c r="BG119" s="136">
        <f>IF(U119="zákl. přenesená",N119,0)</f>
        <v>0</v>
      </c>
      <c r="BH119" s="136">
        <f>IF(U119="sníž. přenesená",N119,0)</f>
        <v>0</v>
      </c>
      <c r="BI119" s="136">
        <f>IF(U119="nulová",N119,0)</f>
        <v>0</v>
      </c>
      <c r="BJ119" s="20" t="s">
        <v>89</v>
      </c>
      <c r="BK119" s="136">
        <f>ROUND(L119*K119,2)</f>
        <v>0</v>
      </c>
      <c r="BL119" s="20" t="s">
        <v>1014</v>
      </c>
      <c r="BM119" s="20" t="s">
        <v>1018</v>
      </c>
    </row>
    <row r="120" spans="2:65" s="1" customFormat="1" ht="16.5" customHeight="1">
      <c r="B120" s="32"/>
      <c r="C120" s="129" t="s">
        <v>124</v>
      </c>
      <c r="D120" s="129" t="s">
        <v>155</v>
      </c>
      <c r="E120" s="130" t="s">
        <v>1019</v>
      </c>
      <c r="F120" s="211" t="s">
        <v>1020</v>
      </c>
      <c r="G120" s="211"/>
      <c r="H120" s="211"/>
      <c r="I120" s="211"/>
      <c r="J120" s="131" t="s">
        <v>1013</v>
      </c>
      <c r="K120" s="132">
        <v>1</v>
      </c>
      <c r="L120" s="212"/>
      <c r="M120" s="212"/>
      <c r="N120" s="212">
        <f>ROUND(L120*K120,2)</f>
        <v>0</v>
      </c>
      <c r="O120" s="212"/>
      <c r="P120" s="212"/>
      <c r="Q120" s="212"/>
      <c r="R120" s="33"/>
      <c r="T120" s="133" t="s">
        <v>20</v>
      </c>
      <c r="U120" s="39" t="s">
        <v>46</v>
      </c>
      <c r="V120" s="134">
        <v>0</v>
      </c>
      <c r="W120" s="134">
        <f>V120*K120</f>
        <v>0</v>
      </c>
      <c r="X120" s="134">
        <v>0</v>
      </c>
      <c r="Y120" s="134">
        <f>X120*K120</f>
        <v>0</v>
      </c>
      <c r="Z120" s="134">
        <v>0</v>
      </c>
      <c r="AA120" s="135">
        <f>Z120*K120</f>
        <v>0</v>
      </c>
      <c r="AR120" s="20" t="s">
        <v>1014</v>
      </c>
      <c r="AT120" s="20" t="s">
        <v>155</v>
      </c>
      <c r="AU120" s="20" t="s">
        <v>124</v>
      </c>
      <c r="AY120" s="20" t="s">
        <v>154</v>
      </c>
      <c r="BE120" s="136">
        <f>IF(U120="základní",N120,0)</f>
        <v>0</v>
      </c>
      <c r="BF120" s="136">
        <f>IF(U120="snížená",N120,0)</f>
        <v>0</v>
      </c>
      <c r="BG120" s="136">
        <f>IF(U120="zákl. přenesená",N120,0)</f>
        <v>0</v>
      </c>
      <c r="BH120" s="136">
        <f>IF(U120="sníž. přenesená",N120,0)</f>
        <v>0</v>
      </c>
      <c r="BI120" s="136">
        <f>IF(U120="nulová",N120,0)</f>
        <v>0</v>
      </c>
      <c r="BJ120" s="20" t="s">
        <v>89</v>
      </c>
      <c r="BK120" s="136">
        <f>ROUND(L120*K120,2)</f>
        <v>0</v>
      </c>
      <c r="BL120" s="20" t="s">
        <v>1014</v>
      </c>
      <c r="BM120" s="20" t="s">
        <v>1021</v>
      </c>
    </row>
    <row r="121" spans="2:65" s="9" customFormat="1" ht="29.85" customHeight="1">
      <c r="B121" s="119"/>
      <c r="D121" s="128" t="s">
        <v>1007</v>
      </c>
      <c r="E121" s="128"/>
      <c r="F121" s="128"/>
      <c r="G121" s="128"/>
      <c r="H121" s="128"/>
      <c r="I121" s="128"/>
      <c r="J121" s="128"/>
      <c r="K121" s="128"/>
      <c r="L121" s="128"/>
      <c r="M121" s="128"/>
      <c r="N121" s="208">
        <f>BK121</f>
        <v>0</v>
      </c>
      <c r="O121" s="209"/>
      <c r="P121" s="209"/>
      <c r="Q121" s="209"/>
      <c r="R121" s="121"/>
      <c r="T121" s="122"/>
      <c r="W121" s="123">
        <f>W122</f>
        <v>0</v>
      </c>
      <c r="Y121" s="123">
        <f>Y122</f>
        <v>0</v>
      </c>
      <c r="AA121" s="124">
        <f>AA122</f>
        <v>0</v>
      </c>
      <c r="AR121" s="125" t="s">
        <v>187</v>
      </c>
      <c r="AT121" s="126" t="s">
        <v>80</v>
      </c>
      <c r="AU121" s="126" t="s">
        <v>89</v>
      </c>
      <c r="AY121" s="125" t="s">
        <v>154</v>
      </c>
      <c r="BK121" s="127">
        <f>BK122</f>
        <v>0</v>
      </c>
    </row>
    <row r="122" spans="2:65" s="1" customFormat="1" ht="16.5" customHeight="1">
      <c r="B122" s="32"/>
      <c r="C122" s="129" t="s">
        <v>207</v>
      </c>
      <c r="D122" s="129" t="s">
        <v>155</v>
      </c>
      <c r="E122" s="130" t="s">
        <v>1022</v>
      </c>
      <c r="F122" s="211" t="s">
        <v>1023</v>
      </c>
      <c r="G122" s="211"/>
      <c r="H122" s="211"/>
      <c r="I122" s="211"/>
      <c r="J122" s="131" t="s">
        <v>1013</v>
      </c>
      <c r="K122" s="132">
        <v>1</v>
      </c>
      <c r="L122" s="212"/>
      <c r="M122" s="212"/>
      <c r="N122" s="212">
        <f>ROUND(L122*K122,2)</f>
        <v>0</v>
      </c>
      <c r="O122" s="212"/>
      <c r="P122" s="212"/>
      <c r="Q122" s="212"/>
      <c r="R122" s="33"/>
      <c r="T122" s="133" t="s">
        <v>20</v>
      </c>
      <c r="U122" s="39" t="s">
        <v>46</v>
      </c>
      <c r="V122" s="134">
        <v>0</v>
      </c>
      <c r="W122" s="134">
        <f>V122*K122</f>
        <v>0</v>
      </c>
      <c r="X122" s="134">
        <v>0</v>
      </c>
      <c r="Y122" s="134">
        <f>X122*K122</f>
        <v>0</v>
      </c>
      <c r="Z122" s="134">
        <v>0</v>
      </c>
      <c r="AA122" s="135">
        <f>Z122*K122</f>
        <v>0</v>
      </c>
      <c r="AR122" s="20" t="s">
        <v>1014</v>
      </c>
      <c r="AT122" s="20" t="s">
        <v>155</v>
      </c>
      <c r="AU122" s="20" t="s">
        <v>124</v>
      </c>
      <c r="AY122" s="20" t="s">
        <v>154</v>
      </c>
      <c r="BE122" s="136">
        <f>IF(U122="základní",N122,0)</f>
        <v>0</v>
      </c>
      <c r="BF122" s="136">
        <f>IF(U122="snížená",N122,0)</f>
        <v>0</v>
      </c>
      <c r="BG122" s="136">
        <f>IF(U122="zákl. přenesená",N122,0)</f>
        <v>0</v>
      </c>
      <c r="BH122" s="136">
        <f>IF(U122="sníž. přenesená",N122,0)</f>
        <v>0</v>
      </c>
      <c r="BI122" s="136">
        <f>IF(U122="nulová",N122,0)</f>
        <v>0</v>
      </c>
      <c r="BJ122" s="20" t="s">
        <v>89</v>
      </c>
      <c r="BK122" s="136">
        <f>ROUND(L122*K122,2)</f>
        <v>0</v>
      </c>
      <c r="BL122" s="20" t="s">
        <v>1014</v>
      </c>
      <c r="BM122" s="20" t="s">
        <v>1024</v>
      </c>
    </row>
    <row r="123" spans="2:65" s="9" customFormat="1" ht="29.85" customHeight="1">
      <c r="B123" s="119"/>
      <c r="D123" s="128" t="s">
        <v>1008</v>
      </c>
      <c r="E123" s="128"/>
      <c r="F123" s="128"/>
      <c r="G123" s="128"/>
      <c r="H123" s="128"/>
      <c r="I123" s="128"/>
      <c r="J123" s="128"/>
      <c r="K123" s="128"/>
      <c r="L123" s="128"/>
      <c r="M123" s="128"/>
      <c r="N123" s="208">
        <f>BK123</f>
        <v>0</v>
      </c>
      <c r="O123" s="209"/>
      <c r="P123" s="209"/>
      <c r="Q123" s="209"/>
      <c r="R123" s="121"/>
      <c r="T123" s="122"/>
      <c r="W123" s="123">
        <f>SUM(W124:W126)</f>
        <v>0</v>
      </c>
      <c r="Y123" s="123">
        <f>SUM(Y124:Y126)</f>
        <v>0</v>
      </c>
      <c r="AA123" s="124">
        <f>SUM(AA124:AA126)</f>
        <v>0</v>
      </c>
      <c r="AR123" s="125" t="s">
        <v>187</v>
      </c>
      <c r="AT123" s="126" t="s">
        <v>80</v>
      </c>
      <c r="AU123" s="126" t="s">
        <v>89</v>
      </c>
      <c r="AY123" s="125" t="s">
        <v>154</v>
      </c>
      <c r="BK123" s="127">
        <f>SUM(BK124:BK126)</f>
        <v>0</v>
      </c>
    </row>
    <row r="124" spans="2:65" s="1" customFormat="1" ht="16.5" customHeight="1">
      <c r="B124" s="32"/>
      <c r="C124" s="129" t="s">
        <v>191</v>
      </c>
      <c r="D124" s="129" t="s">
        <v>155</v>
      </c>
      <c r="E124" s="130" t="s">
        <v>1025</v>
      </c>
      <c r="F124" s="211" t="s">
        <v>1026</v>
      </c>
      <c r="G124" s="211"/>
      <c r="H124" s="211"/>
      <c r="I124" s="211"/>
      <c r="J124" s="131" t="s">
        <v>1013</v>
      </c>
      <c r="K124" s="132">
        <v>1</v>
      </c>
      <c r="L124" s="212"/>
      <c r="M124" s="212"/>
      <c r="N124" s="212">
        <f>ROUND(L124*K124,2)</f>
        <v>0</v>
      </c>
      <c r="O124" s="212"/>
      <c r="P124" s="212"/>
      <c r="Q124" s="212"/>
      <c r="R124" s="33"/>
      <c r="T124" s="133" t="s">
        <v>20</v>
      </c>
      <c r="U124" s="39" t="s">
        <v>46</v>
      </c>
      <c r="V124" s="134">
        <v>0</v>
      </c>
      <c r="W124" s="134">
        <f>V124*K124</f>
        <v>0</v>
      </c>
      <c r="X124" s="134">
        <v>0</v>
      </c>
      <c r="Y124" s="134">
        <f>X124*K124</f>
        <v>0</v>
      </c>
      <c r="Z124" s="134">
        <v>0</v>
      </c>
      <c r="AA124" s="135">
        <f>Z124*K124</f>
        <v>0</v>
      </c>
      <c r="AR124" s="20" t="s">
        <v>1014</v>
      </c>
      <c r="AT124" s="20" t="s">
        <v>155</v>
      </c>
      <c r="AU124" s="20" t="s">
        <v>124</v>
      </c>
      <c r="AY124" s="20" t="s">
        <v>154</v>
      </c>
      <c r="BE124" s="136">
        <f>IF(U124="základní",N124,0)</f>
        <v>0</v>
      </c>
      <c r="BF124" s="136">
        <f>IF(U124="snížená",N124,0)</f>
        <v>0</v>
      </c>
      <c r="BG124" s="136">
        <f>IF(U124="zákl. přenesená",N124,0)</f>
        <v>0</v>
      </c>
      <c r="BH124" s="136">
        <f>IF(U124="sníž. přenesená",N124,0)</f>
        <v>0</v>
      </c>
      <c r="BI124" s="136">
        <f>IF(U124="nulová",N124,0)</f>
        <v>0</v>
      </c>
      <c r="BJ124" s="20" t="s">
        <v>89</v>
      </c>
      <c r="BK124" s="136">
        <f>ROUND(L124*K124,2)</f>
        <v>0</v>
      </c>
      <c r="BL124" s="20" t="s">
        <v>1014</v>
      </c>
      <c r="BM124" s="20" t="s">
        <v>1027</v>
      </c>
    </row>
    <row r="125" spans="2:65" s="1" customFormat="1" ht="16.5" customHeight="1">
      <c r="B125" s="32"/>
      <c r="C125" s="129" t="s">
        <v>187</v>
      </c>
      <c r="D125" s="129" t="s">
        <v>155</v>
      </c>
      <c r="E125" s="130" t="s">
        <v>1028</v>
      </c>
      <c r="F125" s="211" t="s">
        <v>1029</v>
      </c>
      <c r="G125" s="211"/>
      <c r="H125" s="211"/>
      <c r="I125" s="211"/>
      <c r="J125" s="131" t="s">
        <v>1013</v>
      </c>
      <c r="K125" s="132">
        <v>1</v>
      </c>
      <c r="L125" s="212"/>
      <c r="M125" s="212"/>
      <c r="N125" s="212">
        <f>ROUND(L125*K125,2)</f>
        <v>0</v>
      </c>
      <c r="O125" s="212"/>
      <c r="P125" s="212"/>
      <c r="Q125" s="212"/>
      <c r="R125" s="33"/>
      <c r="T125" s="133" t="s">
        <v>20</v>
      </c>
      <c r="U125" s="39" t="s">
        <v>46</v>
      </c>
      <c r="V125" s="134">
        <v>0</v>
      </c>
      <c r="W125" s="134">
        <f>V125*K125</f>
        <v>0</v>
      </c>
      <c r="X125" s="134">
        <v>0</v>
      </c>
      <c r="Y125" s="134">
        <f>X125*K125</f>
        <v>0</v>
      </c>
      <c r="Z125" s="134">
        <v>0</v>
      </c>
      <c r="AA125" s="135">
        <f>Z125*K125</f>
        <v>0</v>
      </c>
      <c r="AR125" s="20" t="s">
        <v>1014</v>
      </c>
      <c r="AT125" s="20" t="s">
        <v>155</v>
      </c>
      <c r="AU125" s="20" t="s">
        <v>124</v>
      </c>
      <c r="AY125" s="20" t="s">
        <v>154</v>
      </c>
      <c r="BE125" s="136">
        <f>IF(U125="základní",N125,0)</f>
        <v>0</v>
      </c>
      <c r="BF125" s="136">
        <f>IF(U125="snížená",N125,0)</f>
        <v>0</v>
      </c>
      <c r="BG125" s="136">
        <f>IF(U125="zákl. přenesená",N125,0)</f>
        <v>0</v>
      </c>
      <c r="BH125" s="136">
        <f>IF(U125="sníž. přenesená",N125,0)</f>
        <v>0</v>
      </c>
      <c r="BI125" s="136">
        <f>IF(U125="nulová",N125,0)</f>
        <v>0</v>
      </c>
      <c r="BJ125" s="20" t="s">
        <v>89</v>
      </c>
      <c r="BK125" s="136">
        <f>ROUND(L125*K125,2)</f>
        <v>0</v>
      </c>
      <c r="BL125" s="20" t="s">
        <v>1014</v>
      </c>
      <c r="BM125" s="20" t="s">
        <v>1030</v>
      </c>
    </row>
    <row r="126" spans="2:65" s="1" customFormat="1" ht="16.5" customHeight="1">
      <c r="B126" s="32"/>
      <c r="C126" s="129" t="s">
        <v>195</v>
      </c>
      <c r="D126" s="129" t="s">
        <v>155</v>
      </c>
      <c r="E126" s="130" t="s">
        <v>1031</v>
      </c>
      <c r="F126" s="211" t="s">
        <v>1032</v>
      </c>
      <c r="G126" s="211"/>
      <c r="H126" s="211"/>
      <c r="I126" s="211"/>
      <c r="J126" s="131" t="s">
        <v>1013</v>
      </c>
      <c r="K126" s="132">
        <v>1</v>
      </c>
      <c r="L126" s="212"/>
      <c r="M126" s="212"/>
      <c r="N126" s="212">
        <f>ROUND(L126*K126,2)</f>
        <v>0</v>
      </c>
      <c r="O126" s="212"/>
      <c r="P126" s="212"/>
      <c r="Q126" s="212"/>
      <c r="R126" s="33"/>
      <c r="T126" s="133" t="s">
        <v>20</v>
      </c>
      <c r="U126" s="39" t="s">
        <v>46</v>
      </c>
      <c r="V126" s="134">
        <v>0</v>
      </c>
      <c r="W126" s="134">
        <f>V126*K126</f>
        <v>0</v>
      </c>
      <c r="X126" s="134">
        <v>0</v>
      </c>
      <c r="Y126" s="134">
        <f>X126*K126</f>
        <v>0</v>
      </c>
      <c r="Z126" s="134">
        <v>0</v>
      </c>
      <c r="AA126" s="135">
        <f>Z126*K126</f>
        <v>0</v>
      </c>
      <c r="AR126" s="20" t="s">
        <v>1014</v>
      </c>
      <c r="AT126" s="20" t="s">
        <v>155</v>
      </c>
      <c r="AU126" s="20" t="s">
        <v>124</v>
      </c>
      <c r="AY126" s="20" t="s">
        <v>154</v>
      </c>
      <c r="BE126" s="136">
        <f>IF(U126="základní",N126,0)</f>
        <v>0</v>
      </c>
      <c r="BF126" s="136">
        <f>IF(U126="snížená",N126,0)</f>
        <v>0</v>
      </c>
      <c r="BG126" s="136">
        <f>IF(U126="zákl. přenesená",N126,0)</f>
        <v>0</v>
      </c>
      <c r="BH126" s="136">
        <f>IF(U126="sníž. přenesená",N126,0)</f>
        <v>0</v>
      </c>
      <c r="BI126" s="136">
        <f>IF(U126="nulová",N126,0)</f>
        <v>0</v>
      </c>
      <c r="BJ126" s="20" t="s">
        <v>89</v>
      </c>
      <c r="BK126" s="136">
        <f>ROUND(L126*K126,2)</f>
        <v>0</v>
      </c>
      <c r="BL126" s="20" t="s">
        <v>1014</v>
      </c>
      <c r="BM126" s="20" t="s">
        <v>1033</v>
      </c>
    </row>
    <row r="127" spans="2:65" s="9" customFormat="1" ht="29.85" customHeight="1">
      <c r="B127" s="119"/>
      <c r="D127" s="128" t="s">
        <v>1009</v>
      </c>
      <c r="E127" s="128"/>
      <c r="F127" s="128"/>
      <c r="G127" s="128"/>
      <c r="H127" s="128"/>
      <c r="I127" s="128"/>
      <c r="J127" s="128"/>
      <c r="K127" s="128"/>
      <c r="L127" s="128"/>
      <c r="M127" s="128"/>
      <c r="N127" s="208">
        <f>BK127</f>
        <v>0</v>
      </c>
      <c r="O127" s="209"/>
      <c r="P127" s="209"/>
      <c r="Q127" s="209"/>
      <c r="R127" s="121"/>
      <c r="T127" s="122"/>
      <c r="W127" s="123">
        <f>W128</f>
        <v>0</v>
      </c>
      <c r="Y127" s="123">
        <f>Y128</f>
        <v>0</v>
      </c>
      <c r="AA127" s="124">
        <f>AA128</f>
        <v>0</v>
      </c>
      <c r="AR127" s="125" t="s">
        <v>187</v>
      </c>
      <c r="AT127" s="126" t="s">
        <v>80</v>
      </c>
      <c r="AU127" s="126" t="s">
        <v>89</v>
      </c>
      <c r="AY127" s="125" t="s">
        <v>154</v>
      </c>
      <c r="BK127" s="127">
        <f>BK128</f>
        <v>0</v>
      </c>
    </row>
    <row r="128" spans="2:65" s="1" customFormat="1" ht="16.5" customHeight="1">
      <c r="B128" s="32"/>
      <c r="C128" s="129" t="s">
        <v>202</v>
      </c>
      <c r="D128" s="129" t="s">
        <v>155</v>
      </c>
      <c r="E128" s="130" t="s">
        <v>1034</v>
      </c>
      <c r="F128" s="211" t="s">
        <v>1035</v>
      </c>
      <c r="G128" s="211"/>
      <c r="H128" s="211"/>
      <c r="I128" s="211"/>
      <c r="J128" s="131" t="s">
        <v>1013</v>
      </c>
      <c r="K128" s="132">
        <v>1</v>
      </c>
      <c r="L128" s="212"/>
      <c r="M128" s="212"/>
      <c r="N128" s="212">
        <f>ROUND(L128*K128,2)</f>
        <v>0</v>
      </c>
      <c r="O128" s="212"/>
      <c r="P128" s="212"/>
      <c r="Q128" s="212"/>
      <c r="R128" s="33"/>
      <c r="T128" s="133" t="s">
        <v>20</v>
      </c>
      <c r="U128" s="39" t="s">
        <v>46</v>
      </c>
      <c r="V128" s="134">
        <v>0</v>
      </c>
      <c r="W128" s="134">
        <f>V128*K128</f>
        <v>0</v>
      </c>
      <c r="X128" s="134">
        <v>0</v>
      </c>
      <c r="Y128" s="134">
        <f>X128*K128</f>
        <v>0</v>
      </c>
      <c r="Z128" s="134">
        <v>0</v>
      </c>
      <c r="AA128" s="135">
        <f>Z128*K128</f>
        <v>0</v>
      </c>
      <c r="AR128" s="20" t="s">
        <v>1014</v>
      </c>
      <c r="AT128" s="20" t="s">
        <v>155</v>
      </c>
      <c r="AU128" s="20" t="s">
        <v>124</v>
      </c>
      <c r="AY128" s="20" t="s">
        <v>154</v>
      </c>
      <c r="BE128" s="136">
        <f>IF(U128="základní",N128,0)</f>
        <v>0</v>
      </c>
      <c r="BF128" s="136">
        <f>IF(U128="snížená",N128,0)</f>
        <v>0</v>
      </c>
      <c r="BG128" s="136">
        <f>IF(U128="zákl. přenesená",N128,0)</f>
        <v>0</v>
      </c>
      <c r="BH128" s="136">
        <f>IF(U128="sníž. přenesená",N128,0)</f>
        <v>0</v>
      </c>
      <c r="BI128" s="136">
        <f>IF(U128="nulová",N128,0)</f>
        <v>0</v>
      </c>
      <c r="BJ128" s="20" t="s">
        <v>89</v>
      </c>
      <c r="BK128" s="136">
        <f>ROUND(L128*K128,2)</f>
        <v>0</v>
      </c>
      <c r="BL128" s="20" t="s">
        <v>1014</v>
      </c>
      <c r="BM128" s="20" t="s">
        <v>1036</v>
      </c>
    </row>
    <row r="129" spans="2:65" s="9" customFormat="1" ht="29.85" customHeight="1">
      <c r="B129" s="119"/>
      <c r="D129" s="128" t="s">
        <v>1010</v>
      </c>
      <c r="E129" s="128"/>
      <c r="F129" s="128"/>
      <c r="G129" s="128"/>
      <c r="H129" s="128"/>
      <c r="I129" s="128"/>
      <c r="J129" s="128"/>
      <c r="K129" s="128"/>
      <c r="L129" s="128"/>
      <c r="M129" s="128"/>
      <c r="N129" s="208">
        <f>BK129</f>
        <v>0</v>
      </c>
      <c r="O129" s="209"/>
      <c r="P129" s="209"/>
      <c r="Q129" s="209"/>
      <c r="R129" s="121"/>
      <c r="T129" s="122"/>
      <c r="W129" s="123">
        <f>W130</f>
        <v>0</v>
      </c>
      <c r="Y129" s="123">
        <f>Y130</f>
        <v>0</v>
      </c>
      <c r="AA129" s="124">
        <f>AA130</f>
        <v>0</v>
      </c>
      <c r="AR129" s="125" t="s">
        <v>187</v>
      </c>
      <c r="AT129" s="126" t="s">
        <v>80</v>
      </c>
      <c r="AU129" s="126" t="s">
        <v>89</v>
      </c>
      <c r="AY129" s="125" t="s">
        <v>154</v>
      </c>
      <c r="BK129" s="127">
        <f>BK130</f>
        <v>0</v>
      </c>
    </row>
    <row r="130" spans="2:65" s="1" customFormat="1" ht="38.25" customHeight="1">
      <c r="B130" s="32"/>
      <c r="C130" s="129" t="s">
        <v>176</v>
      </c>
      <c r="D130" s="129" t="s">
        <v>155</v>
      </c>
      <c r="E130" s="130" t="s">
        <v>1037</v>
      </c>
      <c r="F130" s="211" t="s">
        <v>1038</v>
      </c>
      <c r="G130" s="211"/>
      <c r="H130" s="211"/>
      <c r="I130" s="211"/>
      <c r="J130" s="131" t="s">
        <v>1013</v>
      </c>
      <c r="K130" s="132">
        <v>1</v>
      </c>
      <c r="L130" s="212"/>
      <c r="M130" s="212"/>
      <c r="N130" s="212">
        <f>ROUND(L130*K130,2)</f>
        <v>0</v>
      </c>
      <c r="O130" s="212"/>
      <c r="P130" s="212"/>
      <c r="Q130" s="212"/>
      <c r="R130" s="33"/>
      <c r="T130" s="133" t="s">
        <v>20</v>
      </c>
      <c r="U130" s="157" t="s">
        <v>46</v>
      </c>
      <c r="V130" s="158">
        <v>0</v>
      </c>
      <c r="W130" s="158">
        <f>V130*K130</f>
        <v>0</v>
      </c>
      <c r="X130" s="158">
        <v>0</v>
      </c>
      <c r="Y130" s="158">
        <f>X130*K130</f>
        <v>0</v>
      </c>
      <c r="Z130" s="158">
        <v>0</v>
      </c>
      <c r="AA130" s="159">
        <f>Z130*K130</f>
        <v>0</v>
      </c>
      <c r="AR130" s="20" t="s">
        <v>1014</v>
      </c>
      <c r="AT130" s="20" t="s">
        <v>155</v>
      </c>
      <c r="AU130" s="20" t="s">
        <v>124</v>
      </c>
      <c r="AY130" s="20" t="s">
        <v>154</v>
      </c>
      <c r="BE130" s="136">
        <f>IF(U130="základní",N130,0)</f>
        <v>0</v>
      </c>
      <c r="BF130" s="136">
        <f>IF(U130="snížená",N130,0)</f>
        <v>0</v>
      </c>
      <c r="BG130" s="136">
        <f>IF(U130="zákl. přenesená",N130,0)</f>
        <v>0</v>
      </c>
      <c r="BH130" s="136">
        <f>IF(U130="sníž. přenesená",N130,0)</f>
        <v>0</v>
      </c>
      <c r="BI130" s="136">
        <f>IF(U130="nulová",N130,0)</f>
        <v>0</v>
      </c>
      <c r="BJ130" s="20" t="s">
        <v>89</v>
      </c>
      <c r="BK130" s="136">
        <f>ROUND(L130*K130,2)</f>
        <v>0</v>
      </c>
      <c r="BL130" s="20" t="s">
        <v>1014</v>
      </c>
      <c r="BM130" s="20" t="s">
        <v>1039</v>
      </c>
    </row>
    <row r="131" spans="2:65" s="1" customFormat="1" ht="6.95" customHeight="1"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6"/>
    </row>
  </sheetData>
  <mergeCells count="90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2:I122"/>
    <mergeCell ref="L122:M122"/>
    <mergeCell ref="N122:Q122"/>
    <mergeCell ref="L128:M128"/>
    <mergeCell ref="N128:Q128"/>
    <mergeCell ref="F124:I124"/>
    <mergeCell ref="L124:M124"/>
    <mergeCell ref="N124:Q124"/>
    <mergeCell ref="F125:I125"/>
    <mergeCell ref="L125:M125"/>
    <mergeCell ref="N125:Q125"/>
    <mergeCell ref="H1:K1"/>
    <mergeCell ref="S2:AC2"/>
    <mergeCell ref="F130:I130"/>
    <mergeCell ref="L130:M130"/>
    <mergeCell ref="N130:Q130"/>
    <mergeCell ref="N115:Q115"/>
    <mergeCell ref="N116:Q116"/>
    <mergeCell ref="N117:Q117"/>
    <mergeCell ref="N121:Q121"/>
    <mergeCell ref="N123:Q123"/>
    <mergeCell ref="N127:Q127"/>
    <mergeCell ref="N129:Q129"/>
    <mergeCell ref="F126:I126"/>
    <mergeCell ref="L126:M126"/>
    <mergeCell ref="N126:Q126"/>
    <mergeCell ref="F128:I128"/>
  </mergeCells>
  <hyperlinks>
    <hyperlink ref="F1:G1" location="C2" display="1) Krycí list rozpočtu" xr:uid="{00000000-0004-0000-0900-000000000000}"/>
    <hyperlink ref="H1:K1" location="C86" display="2) Rekapitulace rozpočtu" xr:uid="{00000000-0004-0000-0900-000001000000}"/>
    <hyperlink ref="L1" location="C114" display="3) Rozpočet" xr:uid="{00000000-0004-0000-0900-000002000000}"/>
    <hyperlink ref="S1:T1" location="'Rekapitulace stavby'!C2" display="Rekapitulace stavby" xr:uid="{00000000-0004-0000-09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92"/>
  <sheetViews>
    <sheetView showGridLines="0" workbookViewId="0">
      <pane ySplit="1" topLeftCell="A175" activePane="bottomLeft" state="frozen"/>
      <selection pane="bottomLeft" activeCell="AE191" sqref="AE19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119</v>
      </c>
      <c r="G1" s="16"/>
      <c r="H1" s="210" t="s">
        <v>120</v>
      </c>
      <c r="I1" s="210"/>
      <c r="J1" s="210"/>
      <c r="K1" s="210"/>
      <c r="L1" s="16" t="s">
        <v>121</v>
      </c>
      <c r="M1" s="14"/>
      <c r="N1" s="14"/>
      <c r="O1" s="15" t="s">
        <v>122</v>
      </c>
      <c r="P1" s="14"/>
      <c r="Q1" s="14"/>
      <c r="R1" s="14"/>
      <c r="S1" s="16" t="s">
        <v>123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20" t="s">
        <v>90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124</v>
      </c>
    </row>
    <row r="4" spans="1:66" ht="36.950000000000003" customHeight="1">
      <c r="B4" s="24"/>
      <c r="C4" s="185" t="s">
        <v>125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29" t="s">
        <v>17</v>
      </c>
      <c r="F6" s="230" t="str">
        <f>'Rekapitulace stavby'!K6</f>
        <v>ÚPRAVA ATRIA U ZŠ HORYMÍROVA 100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R6" s="25"/>
    </row>
    <row r="7" spans="1:66" s="1" customFormat="1" ht="32.85" customHeight="1">
      <c r="B7" s="32"/>
      <c r="D7" s="28" t="s">
        <v>126</v>
      </c>
      <c r="F7" s="198" t="s">
        <v>127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R7" s="33"/>
    </row>
    <row r="8" spans="1:66" s="1" customFormat="1" ht="14.45" customHeight="1">
      <c r="B8" s="32"/>
      <c r="D8" s="29" t="s">
        <v>19</v>
      </c>
      <c r="F8" s="27" t="s">
        <v>20</v>
      </c>
      <c r="M8" s="29" t="s">
        <v>21</v>
      </c>
      <c r="O8" s="27" t="s">
        <v>20</v>
      </c>
      <c r="R8" s="33"/>
    </row>
    <row r="9" spans="1:66" s="1" customFormat="1" ht="14.45" customHeight="1">
      <c r="B9" s="32"/>
      <c r="D9" s="29" t="s">
        <v>22</v>
      </c>
      <c r="F9" s="27" t="s">
        <v>23</v>
      </c>
      <c r="M9" s="29" t="s">
        <v>24</v>
      </c>
      <c r="O9" s="221" t="str">
        <f>'Rekapitulace stavby'!AN8</f>
        <v>21. 7. 2021</v>
      </c>
      <c r="P9" s="221"/>
      <c r="R9" s="33"/>
    </row>
    <row r="10" spans="1:66" s="1" customFormat="1" ht="10.9" customHeight="1">
      <c r="B10" s="32"/>
      <c r="R10" s="33"/>
    </row>
    <row r="11" spans="1:66" s="1" customFormat="1" ht="14.45" customHeight="1">
      <c r="B11" s="32"/>
      <c r="D11" s="29" t="s">
        <v>26</v>
      </c>
      <c r="M11" s="29" t="s">
        <v>27</v>
      </c>
      <c r="O11" s="197" t="s">
        <v>28</v>
      </c>
      <c r="P11" s="197"/>
      <c r="R11" s="33"/>
    </row>
    <row r="12" spans="1:66" s="1" customFormat="1" ht="18" customHeight="1">
      <c r="B12" s="32"/>
      <c r="E12" s="27" t="s">
        <v>29</v>
      </c>
      <c r="M12" s="29" t="s">
        <v>30</v>
      </c>
      <c r="O12" s="197" t="s">
        <v>31</v>
      </c>
      <c r="P12" s="197"/>
      <c r="R12" s="33"/>
    </row>
    <row r="13" spans="1:66" s="1" customFormat="1" ht="6.95" customHeight="1">
      <c r="B13" s="32"/>
      <c r="R13" s="33"/>
    </row>
    <row r="14" spans="1:66" s="1" customFormat="1" ht="14.45" customHeight="1">
      <c r="B14" s="32"/>
      <c r="D14" s="29" t="s">
        <v>32</v>
      </c>
      <c r="M14" s="29" t="s">
        <v>27</v>
      </c>
      <c r="O14" s="197" t="str">
        <f>IF('Rekapitulace stavby'!AN13="","",'Rekapitulace stavby'!AN13)</f>
        <v/>
      </c>
      <c r="P14" s="197"/>
      <c r="R14" s="33"/>
    </row>
    <row r="15" spans="1:66" s="1" customFormat="1" ht="18" customHeight="1">
      <c r="B15" s="32"/>
      <c r="E15" s="27" t="str">
        <f>IF('Rekapitulace stavby'!E14="","",'Rekapitulace stavby'!E14)</f>
        <v xml:space="preserve"> </v>
      </c>
      <c r="M15" s="29" t="s">
        <v>30</v>
      </c>
      <c r="O15" s="197" t="str">
        <f>IF('Rekapitulace stavby'!AN14="","",'Rekapitulace stavby'!AN14)</f>
        <v/>
      </c>
      <c r="P15" s="197"/>
      <c r="R15" s="33"/>
    </row>
    <row r="16" spans="1:66" s="1" customFormat="1" ht="6.95" customHeight="1">
      <c r="B16" s="32"/>
      <c r="R16" s="33"/>
    </row>
    <row r="17" spans="2:18" s="1" customFormat="1" ht="14.45" customHeight="1">
      <c r="B17" s="32"/>
      <c r="D17" s="29" t="s">
        <v>34</v>
      </c>
      <c r="M17" s="29" t="s">
        <v>27</v>
      </c>
      <c r="O17" s="197" t="s">
        <v>35</v>
      </c>
      <c r="P17" s="197"/>
      <c r="R17" s="33"/>
    </row>
    <row r="18" spans="2:18" s="1" customFormat="1" ht="18" customHeight="1">
      <c r="B18" s="32"/>
      <c r="E18" s="27" t="s">
        <v>36</v>
      </c>
      <c r="M18" s="29" t="s">
        <v>30</v>
      </c>
      <c r="O18" s="197" t="s">
        <v>37</v>
      </c>
      <c r="P18" s="197"/>
      <c r="R18" s="33"/>
    </row>
    <row r="19" spans="2:18" s="1" customFormat="1" ht="6.95" customHeight="1">
      <c r="B19" s="32"/>
      <c r="R19" s="33"/>
    </row>
    <row r="20" spans="2:18" s="1" customFormat="1" ht="14.45" customHeight="1">
      <c r="B20" s="32"/>
      <c r="D20" s="29" t="s">
        <v>39</v>
      </c>
      <c r="M20" s="29" t="s">
        <v>27</v>
      </c>
      <c r="O20" s="197" t="s">
        <v>35</v>
      </c>
      <c r="P20" s="197"/>
      <c r="R20" s="33"/>
    </row>
    <row r="21" spans="2:18" s="1" customFormat="1" ht="18" customHeight="1">
      <c r="B21" s="32"/>
      <c r="E21" s="27" t="s">
        <v>40</v>
      </c>
      <c r="M21" s="29" t="s">
        <v>30</v>
      </c>
      <c r="O21" s="197" t="s">
        <v>37</v>
      </c>
      <c r="P21" s="197"/>
      <c r="R21" s="33"/>
    </row>
    <row r="22" spans="2:18" s="1" customFormat="1" ht="6.95" customHeight="1">
      <c r="B22" s="32"/>
      <c r="R22" s="33"/>
    </row>
    <row r="23" spans="2:18" s="1" customFormat="1" ht="14.45" customHeight="1">
      <c r="B23" s="32"/>
      <c r="D23" s="29" t="s">
        <v>41</v>
      </c>
      <c r="R23" s="33"/>
    </row>
    <row r="24" spans="2:18" s="1" customFormat="1" ht="16.5" customHeight="1">
      <c r="B24" s="32"/>
      <c r="E24" s="199" t="s">
        <v>20</v>
      </c>
      <c r="F24" s="199"/>
      <c r="G24" s="199"/>
      <c r="H24" s="199"/>
      <c r="I24" s="199"/>
      <c r="J24" s="199"/>
      <c r="K24" s="199"/>
      <c r="L24" s="199"/>
      <c r="R24" s="33"/>
    </row>
    <row r="25" spans="2:18" s="1" customFormat="1" ht="6.95" customHeight="1">
      <c r="B25" s="32"/>
      <c r="R25" s="33"/>
    </row>
    <row r="26" spans="2:18" s="1" customFormat="1" ht="6.95" customHeight="1">
      <c r="B26" s="32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R26" s="33"/>
    </row>
    <row r="27" spans="2:18" s="1" customFormat="1" ht="14.45" customHeight="1">
      <c r="B27" s="32"/>
      <c r="D27" s="97" t="s">
        <v>128</v>
      </c>
      <c r="M27" s="192">
        <f>N88</f>
        <v>0</v>
      </c>
      <c r="N27" s="192"/>
      <c r="O27" s="192"/>
      <c r="P27" s="192"/>
      <c r="R27" s="33"/>
    </row>
    <row r="28" spans="2:18" s="1" customFormat="1" ht="14.45" customHeight="1">
      <c r="B28" s="32"/>
      <c r="D28" s="31" t="s">
        <v>129</v>
      </c>
      <c r="M28" s="192">
        <f>N94</f>
        <v>0</v>
      </c>
      <c r="N28" s="192"/>
      <c r="O28" s="192"/>
      <c r="P28" s="192"/>
      <c r="R28" s="33"/>
    </row>
    <row r="29" spans="2:18" s="1" customFormat="1" ht="6.95" customHeight="1">
      <c r="B29" s="32"/>
      <c r="R29" s="33"/>
    </row>
    <row r="30" spans="2:18" s="1" customFormat="1" ht="25.35" customHeight="1">
      <c r="B30" s="32"/>
      <c r="D30" s="98" t="s">
        <v>44</v>
      </c>
      <c r="M30" s="237">
        <f>ROUND(M27+M28,2)</f>
        <v>0</v>
      </c>
      <c r="N30" s="229"/>
      <c r="O30" s="229"/>
      <c r="P30" s="229"/>
      <c r="R30" s="33"/>
    </row>
    <row r="31" spans="2:18" s="1" customFormat="1" ht="6.95" customHeight="1">
      <c r="B31" s="32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R31" s="33"/>
    </row>
    <row r="32" spans="2:18" s="1" customFormat="1" ht="14.45" customHeight="1">
      <c r="B32" s="32"/>
      <c r="D32" s="37" t="s">
        <v>45</v>
      </c>
      <c r="E32" s="37" t="s">
        <v>46</v>
      </c>
      <c r="F32" s="38">
        <v>0.21</v>
      </c>
      <c r="G32" s="99" t="s">
        <v>47</v>
      </c>
      <c r="H32" s="234">
        <f>ROUND((SUM(BE94:BE95)+SUM(BE113:BE191)), 2)</f>
        <v>0</v>
      </c>
      <c r="I32" s="229"/>
      <c r="J32" s="229"/>
      <c r="M32" s="234">
        <f>ROUND(ROUND((SUM(BE94:BE95)+SUM(BE113:BE191)), 2)*F32, 2)</f>
        <v>0</v>
      </c>
      <c r="N32" s="229"/>
      <c r="O32" s="229"/>
      <c r="P32" s="229"/>
      <c r="R32" s="33"/>
    </row>
    <row r="33" spans="2:18" s="1" customFormat="1" ht="14.45" customHeight="1">
      <c r="B33" s="32"/>
      <c r="E33" s="37" t="s">
        <v>48</v>
      </c>
      <c r="F33" s="38">
        <v>0.15</v>
      </c>
      <c r="G33" s="99" t="s">
        <v>47</v>
      </c>
      <c r="H33" s="234">
        <f>ROUND((SUM(BF94:BF95)+SUM(BF113:BF191)), 2)</f>
        <v>0</v>
      </c>
      <c r="I33" s="229"/>
      <c r="J33" s="229"/>
      <c r="M33" s="234">
        <f>ROUND(ROUND((SUM(BF94:BF95)+SUM(BF113:BF191)), 2)*F33, 2)</f>
        <v>0</v>
      </c>
      <c r="N33" s="229"/>
      <c r="O33" s="229"/>
      <c r="P33" s="229"/>
      <c r="R33" s="33"/>
    </row>
    <row r="34" spans="2:18" s="1" customFormat="1" ht="14.45" hidden="1" customHeight="1">
      <c r="B34" s="32"/>
      <c r="E34" s="37" t="s">
        <v>49</v>
      </c>
      <c r="F34" s="38">
        <v>0.21</v>
      </c>
      <c r="G34" s="99" t="s">
        <v>47</v>
      </c>
      <c r="H34" s="234">
        <f>ROUND((SUM(BG94:BG95)+SUM(BG113:BG191)), 2)</f>
        <v>0</v>
      </c>
      <c r="I34" s="229"/>
      <c r="J34" s="229"/>
      <c r="M34" s="234">
        <v>0</v>
      </c>
      <c r="N34" s="229"/>
      <c r="O34" s="229"/>
      <c r="P34" s="229"/>
      <c r="R34" s="33"/>
    </row>
    <row r="35" spans="2:18" s="1" customFormat="1" ht="14.45" hidden="1" customHeight="1">
      <c r="B35" s="32"/>
      <c r="E35" s="37" t="s">
        <v>50</v>
      </c>
      <c r="F35" s="38">
        <v>0.15</v>
      </c>
      <c r="G35" s="99" t="s">
        <v>47</v>
      </c>
      <c r="H35" s="234">
        <f>ROUND((SUM(BH94:BH95)+SUM(BH113:BH191)), 2)</f>
        <v>0</v>
      </c>
      <c r="I35" s="229"/>
      <c r="J35" s="229"/>
      <c r="M35" s="234">
        <v>0</v>
      </c>
      <c r="N35" s="229"/>
      <c r="O35" s="229"/>
      <c r="P35" s="229"/>
      <c r="R35" s="33"/>
    </row>
    <row r="36" spans="2:18" s="1" customFormat="1" ht="14.45" hidden="1" customHeight="1">
      <c r="B36" s="32"/>
      <c r="E36" s="37" t="s">
        <v>51</v>
      </c>
      <c r="F36" s="38">
        <v>0</v>
      </c>
      <c r="G36" s="99" t="s">
        <v>47</v>
      </c>
      <c r="H36" s="234">
        <f>ROUND((SUM(BI94:BI95)+SUM(BI113:BI191)), 2)</f>
        <v>0</v>
      </c>
      <c r="I36" s="229"/>
      <c r="J36" s="229"/>
      <c r="M36" s="234">
        <v>0</v>
      </c>
      <c r="N36" s="229"/>
      <c r="O36" s="229"/>
      <c r="P36" s="229"/>
      <c r="R36" s="33"/>
    </row>
    <row r="37" spans="2:18" s="1" customFormat="1" ht="6.95" customHeight="1">
      <c r="B37" s="32"/>
      <c r="R37" s="33"/>
    </row>
    <row r="38" spans="2:18" s="1" customFormat="1" ht="25.35" customHeight="1">
      <c r="B38" s="32"/>
      <c r="C38" s="96"/>
      <c r="D38" s="100" t="s">
        <v>52</v>
      </c>
      <c r="E38" s="68"/>
      <c r="F38" s="68"/>
      <c r="G38" s="101" t="s">
        <v>53</v>
      </c>
      <c r="H38" s="102" t="s">
        <v>54</v>
      </c>
      <c r="I38" s="68"/>
      <c r="J38" s="68"/>
      <c r="K38" s="68"/>
      <c r="L38" s="235">
        <f>SUM(M30:M36)</f>
        <v>0</v>
      </c>
      <c r="M38" s="235"/>
      <c r="N38" s="235"/>
      <c r="O38" s="235"/>
      <c r="P38" s="236"/>
      <c r="Q38" s="96"/>
      <c r="R38" s="33"/>
    </row>
    <row r="39" spans="2:18" s="1" customFormat="1" ht="14.45" customHeight="1">
      <c r="B39" s="32"/>
      <c r="R39" s="33"/>
    </row>
    <row r="40" spans="2:18" s="1" customFormat="1" ht="14.45" customHeight="1">
      <c r="B40" s="32"/>
      <c r="R40" s="33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2"/>
      <c r="D50" s="45" t="s">
        <v>55</v>
      </c>
      <c r="E50" s="46"/>
      <c r="F50" s="46"/>
      <c r="G50" s="46"/>
      <c r="H50" s="47"/>
      <c r="J50" s="45" t="s">
        <v>56</v>
      </c>
      <c r="K50" s="46"/>
      <c r="L50" s="46"/>
      <c r="M50" s="46"/>
      <c r="N50" s="46"/>
      <c r="O50" s="46"/>
      <c r="P50" s="47"/>
      <c r="R50" s="33"/>
    </row>
    <row r="51" spans="2:18">
      <c r="B51" s="24"/>
      <c r="D51" s="48"/>
      <c r="H51" s="49"/>
      <c r="J51" s="48"/>
      <c r="P51" s="49"/>
      <c r="R51" s="25"/>
    </row>
    <row r="52" spans="2:18">
      <c r="B52" s="24"/>
      <c r="D52" s="48"/>
      <c r="H52" s="49"/>
      <c r="J52" s="48"/>
      <c r="P52" s="49"/>
      <c r="R52" s="25"/>
    </row>
    <row r="53" spans="2:18">
      <c r="B53" s="24"/>
      <c r="D53" s="48"/>
      <c r="H53" s="49"/>
      <c r="J53" s="48"/>
      <c r="P53" s="49"/>
      <c r="R53" s="25"/>
    </row>
    <row r="54" spans="2:18">
      <c r="B54" s="24"/>
      <c r="D54" s="48"/>
      <c r="H54" s="49"/>
      <c r="J54" s="48"/>
      <c r="P54" s="49"/>
      <c r="R54" s="25"/>
    </row>
    <row r="55" spans="2:18">
      <c r="B55" s="24"/>
      <c r="D55" s="48"/>
      <c r="H55" s="49"/>
      <c r="J55" s="48"/>
      <c r="P55" s="49"/>
      <c r="R55" s="25"/>
    </row>
    <row r="56" spans="2:18">
      <c r="B56" s="24"/>
      <c r="D56" s="48"/>
      <c r="H56" s="49"/>
      <c r="J56" s="48"/>
      <c r="P56" s="49"/>
      <c r="R56" s="25"/>
    </row>
    <row r="57" spans="2:18">
      <c r="B57" s="24"/>
      <c r="D57" s="48"/>
      <c r="H57" s="49"/>
      <c r="J57" s="48"/>
      <c r="P57" s="49"/>
      <c r="R57" s="25"/>
    </row>
    <row r="58" spans="2:18">
      <c r="B58" s="24"/>
      <c r="D58" s="48"/>
      <c r="H58" s="49"/>
      <c r="J58" s="48"/>
      <c r="P58" s="49"/>
      <c r="R58" s="25"/>
    </row>
    <row r="59" spans="2:18" s="1" customFormat="1" ht="15">
      <c r="B59" s="32"/>
      <c r="D59" s="50" t="s">
        <v>57</v>
      </c>
      <c r="E59" s="51"/>
      <c r="F59" s="51"/>
      <c r="G59" s="52" t="s">
        <v>58</v>
      </c>
      <c r="H59" s="53"/>
      <c r="J59" s="50" t="s">
        <v>57</v>
      </c>
      <c r="K59" s="51"/>
      <c r="L59" s="51"/>
      <c r="M59" s="51"/>
      <c r="N59" s="52" t="s">
        <v>58</v>
      </c>
      <c r="O59" s="51"/>
      <c r="P59" s="53"/>
      <c r="R59" s="33"/>
    </row>
    <row r="60" spans="2:18">
      <c r="B60" s="24"/>
      <c r="R60" s="25"/>
    </row>
    <row r="61" spans="2:18" s="1" customFormat="1" ht="15">
      <c r="B61" s="32"/>
      <c r="D61" s="45" t="s">
        <v>59</v>
      </c>
      <c r="E61" s="46"/>
      <c r="F61" s="46"/>
      <c r="G61" s="46"/>
      <c r="H61" s="47"/>
      <c r="J61" s="45" t="s">
        <v>60</v>
      </c>
      <c r="K61" s="46"/>
      <c r="L61" s="46"/>
      <c r="M61" s="46"/>
      <c r="N61" s="46"/>
      <c r="O61" s="46"/>
      <c r="P61" s="47"/>
      <c r="R61" s="33"/>
    </row>
    <row r="62" spans="2:18">
      <c r="B62" s="24"/>
      <c r="D62" s="48"/>
      <c r="H62" s="49"/>
      <c r="J62" s="48"/>
      <c r="P62" s="49"/>
      <c r="R62" s="25"/>
    </row>
    <row r="63" spans="2:18">
      <c r="B63" s="24"/>
      <c r="D63" s="48"/>
      <c r="H63" s="49"/>
      <c r="J63" s="48"/>
      <c r="P63" s="49"/>
      <c r="R63" s="25"/>
    </row>
    <row r="64" spans="2:18">
      <c r="B64" s="24"/>
      <c r="D64" s="48"/>
      <c r="H64" s="49"/>
      <c r="J64" s="48"/>
      <c r="P64" s="49"/>
      <c r="R64" s="25"/>
    </row>
    <row r="65" spans="2:18">
      <c r="B65" s="24"/>
      <c r="D65" s="48"/>
      <c r="H65" s="49"/>
      <c r="J65" s="48"/>
      <c r="P65" s="49"/>
      <c r="R65" s="25"/>
    </row>
    <row r="66" spans="2:18">
      <c r="B66" s="24"/>
      <c r="D66" s="48"/>
      <c r="H66" s="49"/>
      <c r="J66" s="48"/>
      <c r="P66" s="49"/>
      <c r="R66" s="25"/>
    </row>
    <row r="67" spans="2:18">
      <c r="B67" s="24"/>
      <c r="D67" s="48"/>
      <c r="H67" s="49"/>
      <c r="J67" s="48"/>
      <c r="P67" s="49"/>
      <c r="R67" s="25"/>
    </row>
    <row r="68" spans="2:18">
      <c r="B68" s="24"/>
      <c r="D68" s="48"/>
      <c r="H68" s="49"/>
      <c r="J68" s="48"/>
      <c r="P68" s="49"/>
      <c r="R68" s="25"/>
    </row>
    <row r="69" spans="2:18">
      <c r="B69" s="24"/>
      <c r="D69" s="48"/>
      <c r="H69" s="49"/>
      <c r="J69" s="48"/>
      <c r="P69" s="49"/>
      <c r="R69" s="25"/>
    </row>
    <row r="70" spans="2:18" s="1" customFormat="1" ht="15">
      <c r="B70" s="32"/>
      <c r="D70" s="50" t="s">
        <v>57</v>
      </c>
      <c r="E70" s="51"/>
      <c r="F70" s="51"/>
      <c r="G70" s="52" t="s">
        <v>58</v>
      </c>
      <c r="H70" s="53"/>
      <c r="J70" s="50" t="s">
        <v>57</v>
      </c>
      <c r="K70" s="51"/>
      <c r="L70" s="51"/>
      <c r="M70" s="51"/>
      <c r="N70" s="52" t="s">
        <v>58</v>
      </c>
      <c r="O70" s="51"/>
      <c r="P70" s="53"/>
      <c r="R70" s="33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2"/>
      <c r="C76" s="185" t="s">
        <v>130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3"/>
    </row>
    <row r="77" spans="2:18" s="1" customFormat="1" ht="6.95" customHeight="1">
      <c r="B77" s="32"/>
      <c r="R77" s="33"/>
    </row>
    <row r="78" spans="2:18" s="1" customFormat="1" ht="30" customHeight="1">
      <c r="B78" s="32"/>
      <c r="C78" s="29" t="s">
        <v>17</v>
      </c>
      <c r="F78" s="230" t="str">
        <f>F6</f>
        <v>ÚPRAVA ATRIA U ZŠ HORYMÍROVA 100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R78" s="33"/>
    </row>
    <row r="79" spans="2:18" s="1" customFormat="1" ht="36.950000000000003" customHeight="1">
      <c r="B79" s="32"/>
      <c r="C79" s="63" t="s">
        <v>126</v>
      </c>
      <c r="F79" s="187" t="str">
        <f>F7</f>
        <v>SO.00 - Bourací práce a příprava staveniště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R79" s="33"/>
    </row>
    <row r="80" spans="2:18" s="1" customFormat="1" ht="6.95" customHeight="1">
      <c r="B80" s="32"/>
      <c r="R80" s="33"/>
    </row>
    <row r="81" spans="2:47" s="1" customFormat="1" ht="18" customHeight="1">
      <c r="B81" s="32"/>
      <c r="C81" s="29" t="s">
        <v>22</v>
      </c>
      <c r="F81" s="27" t="str">
        <f>F9</f>
        <v>ZŠ HORYMÍROVA 2978/100</v>
      </c>
      <c r="K81" s="29" t="s">
        <v>24</v>
      </c>
      <c r="M81" s="221" t="str">
        <f>IF(O9="","",O9)</f>
        <v>21. 7. 2021</v>
      </c>
      <c r="N81" s="221"/>
      <c r="O81" s="221"/>
      <c r="P81" s="221"/>
      <c r="R81" s="33"/>
    </row>
    <row r="82" spans="2:47" s="1" customFormat="1" ht="6.95" customHeight="1">
      <c r="B82" s="32"/>
      <c r="R82" s="33"/>
    </row>
    <row r="83" spans="2:47" s="1" customFormat="1" ht="15">
      <c r="B83" s="32"/>
      <c r="C83" s="29" t="s">
        <v>26</v>
      </c>
      <c r="F83" s="27" t="str">
        <f>E12</f>
        <v>ÚMOb OSTRAVA-JIH</v>
      </c>
      <c r="K83" s="29" t="s">
        <v>34</v>
      </c>
      <c r="M83" s="197" t="str">
        <f>E18</f>
        <v>BYVAST pro s.r.o. - ING.VENDULA KVAPILOVÁ</v>
      </c>
      <c r="N83" s="197"/>
      <c r="O83" s="197"/>
      <c r="P83" s="197"/>
      <c r="Q83" s="197"/>
      <c r="R83" s="33"/>
    </row>
    <row r="84" spans="2:47" s="1" customFormat="1" ht="14.45" customHeight="1">
      <c r="B84" s="32"/>
      <c r="C84" s="29" t="s">
        <v>32</v>
      </c>
      <c r="F84" s="27" t="str">
        <f>IF(E15="","",E15)</f>
        <v xml:space="preserve"> </v>
      </c>
      <c r="K84" s="29" t="s">
        <v>39</v>
      </c>
      <c r="M84" s="197" t="str">
        <f>E21</f>
        <v>BYVAST pro s.r.o.</v>
      </c>
      <c r="N84" s="197"/>
      <c r="O84" s="197"/>
      <c r="P84" s="197"/>
      <c r="Q84" s="197"/>
      <c r="R84" s="33"/>
    </row>
    <row r="85" spans="2:47" s="1" customFormat="1" ht="10.35" customHeight="1">
      <c r="B85" s="32"/>
      <c r="R85" s="33"/>
    </row>
    <row r="86" spans="2:47" s="1" customFormat="1" ht="29.25" customHeight="1">
      <c r="B86" s="32"/>
      <c r="C86" s="232" t="s">
        <v>131</v>
      </c>
      <c r="D86" s="233"/>
      <c r="E86" s="233"/>
      <c r="F86" s="233"/>
      <c r="G86" s="233"/>
      <c r="H86" s="96"/>
      <c r="I86" s="96"/>
      <c r="J86" s="96"/>
      <c r="K86" s="96"/>
      <c r="L86" s="96"/>
      <c r="M86" s="96"/>
      <c r="N86" s="232" t="s">
        <v>132</v>
      </c>
      <c r="O86" s="233"/>
      <c r="P86" s="233"/>
      <c r="Q86" s="233"/>
      <c r="R86" s="33"/>
    </row>
    <row r="87" spans="2:47" s="1" customFormat="1" ht="10.35" customHeight="1">
      <c r="B87" s="32"/>
      <c r="R87" s="33"/>
    </row>
    <row r="88" spans="2:47" s="1" customFormat="1" ht="29.25" customHeight="1">
      <c r="B88" s="32"/>
      <c r="C88" s="103" t="s">
        <v>133</v>
      </c>
      <c r="N88" s="164">
        <f>N113</f>
        <v>0</v>
      </c>
      <c r="O88" s="227"/>
      <c r="P88" s="227"/>
      <c r="Q88" s="227"/>
      <c r="R88" s="33"/>
      <c r="AU88" s="20" t="s">
        <v>134</v>
      </c>
    </row>
    <row r="89" spans="2:47" s="6" customFormat="1" ht="24.95" customHeight="1">
      <c r="B89" s="104"/>
      <c r="D89" s="105" t="s">
        <v>135</v>
      </c>
      <c r="N89" s="205">
        <f>N114</f>
        <v>0</v>
      </c>
      <c r="O89" s="224"/>
      <c r="P89" s="224"/>
      <c r="Q89" s="224"/>
      <c r="R89" s="106"/>
    </row>
    <row r="90" spans="2:47" s="7" customFormat="1" ht="19.899999999999999" customHeight="1">
      <c r="B90" s="107"/>
      <c r="D90" s="108" t="s">
        <v>136</v>
      </c>
      <c r="N90" s="225">
        <f>N115</f>
        <v>0</v>
      </c>
      <c r="O90" s="226"/>
      <c r="P90" s="226"/>
      <c r="Q90" s="226"/>
      <c r="R90" s="109"/>
    </row>
    <row r="91" spans="2:47" s="7" customFormat="1" ht="19.899999999999999" customHeight="1">
      <c r="B91" s="107"/>
      <c r="D91" s="108" t="s">
        <v>137</v>
      </c>
      <c r="N91" s="225">
        <f>N175</f>
        <v>0</v>
      </c>
      <c r="O91" s="226"/>
      <c r="P91" s="226"/>
      <c r="Q91" s="226"/>
      <c r="R91" s="109"/>
    </row>
    <row r="92" spans="2:47" s="7" customFormat="1" ht="19.899999999999999" customHeight="1">
      <c r="B92" s="107"/>
      <c r="D92" s="108" t="s">
        <v>138</v>
      </c>
      <c r="N92" s="225">
        <f>N179</f>
        <v>0</v>
      </c>
      <c r="O92" s="226"/>
      <c r="P92" s="226"/>
      <c r="Q92" s="226"/>
      <c r="R92" s="109"/>
    </row>
    <row r="93" spans="2:47" s="1" customFormat="1" ht="21.75" customHeight="1">
      <c r="B93" s="32"/>
      <c r="R93" s="33"/>
    </row>
    <row r="94" spans="2:47" s="1" customFormat="1" ht="29.25" customHeight="1">
      <c r="B94" s="32"/>
      <c r="C94" s="103" t="s">
        <v>139</v>
      </c>
      <c r="N94" s="227">
        <v>0</v>
      </c>
      <c r="O94" s="228"/>
      <c r="P94" s="228"/>
      <c r="Q94" s="228"/>
      <c r="R94" s="33"/>
      <c r="T94" s="110"/>
      <c r="U94" s="111" t="s">
        <v>45</v>
      </c>
    </row>
    <row r="95" spans="2:47" s="1" customFormat="1" ht="18" customHeight="1">
      <c r="B95" s="32"/>
      <c r="R95" s="33"/>
    </row>
    <row r="96" spans="2:47" s="1" customFormat="1" ht="29.25" customHeight="1">
      <c r="B96" s="32"/>
      <c r="C96" s="95" t="s">
        <v>118</v>
      </c>
      <c r="D96" s="96"/>
      <c r="E96" s="96"/>
      <c r="F96" s="96"/>
      <c r="G96" s="96"/>
      <c r="H96" s="96"/>
      <c r="I96" s="96"/>
      <c r="J96" s="96"/>
      <c r="K96" s="96"/>
      <c r="L96" s="165">
        <f>ROUND(SUM(N88+N94),2)</f>
        <v>0</v>
      </c>
      <c r="M96" s="165"/>
      <c r="N96" s="165"/>
      <c r="O96" s="165"/>
      <c r="P96" s="165"/>
      <c r="Q96" s="165"/>
      <c r="R96" s="33"/>
    </row>
    <row r="97" spans="2:27" s="1" customFormat="1" ht="6.95" customHeight="1"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6"/>
    </row>
    <row r="101" spans="2:27" s="1" customFormat="1" ht="6.95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9"/>
    </row>
    <row r="102" spans="2:27" s="1" customFormat="1" ht="36.950000000000003" customHeight="1">
      <c r="B102" s="32"/>
      <c r="C102" s="185" t="s">
        <v>140</v>
      </c>
      <c r="D102" s="229"/>
      <c r="E102" s="229"/>
      <c r="F102" s="229"/>
      <c r="G102" s="229"/>
      <c r="H102" s="229"/>
      <c r="I102" s="229"/>
      <c r="J102" s="229"/>
      <c r="K102" s="229"/>
      <c r="L102" s="229"/>
      <c r="M102" s="229"/>
      <c r="N102" s="229"/>
      <c r="O102" s="229"/>
      <c r="P102" s="229"/>
      <c r="Q102" s="229"/>
      <c r="R102" s="33"/>
    </row>
    <row r="103" spans="2:27" s="1" customFormat="1" ht="6.95" customHeight="1">
      <c r="B103" s="32"/>
      <c r="R103" s="33"/>
    </row>
    <row r="104" spans="2:27" s="1" customFormat="1" ht="30" customHeight="1">
      <c r="B104" s="32"/>
      <c r="C104" s="29" t="s">
        <v>17</v>
      </c>
      <c r="F104" s="230" t="str">
        <f>F6</f>
        <v>ÚPRAVA ATRIA U ZŠ HORYMÍROVA 100</v>
      </c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R104" s="33"/>
    </row>
    <row r="105" spans="2:27" s="1" customFormat="1" ht="36.950000000000003" customHeight="1">
      <c r="B105" s="32"/>
      <c r="C105" s="63" t="s">
        <v>126</v>
      </c>
      <c r="F105" s="187" t="str">
        <f>F7</f>
        <v>SO.00 - Bourací práce a příprava staveniště</v>
      </c>
      <c r="G105" s="229"/>
      <c r="H105" s="229"/>
      <c r="I105" s="229"/>
      <c r="J105" s="229"/>
      <c r="K105" s="229"/>
      <c r="L105" s="229"/>
      <c r="M105" s="229"/>
      <c r="N105" s="229"/>
      <c r="O105" s="229"/>
      <c r="P105" s="229"/>
      <c r="R105" s="33"/>
    </row>
    <row r="106" spans="2:27" s="1" customFormat="1" ht="6.95" customHeight="1">
      <c r="B106" s="32"/>
      <c r="R106" s="33"/>
    </row>
    <row r="107" spans="2:27" s="1" customFormat="1" ht="18" customHeight="1">
      <c r="B107" s="32"/>
      <c r="C107" s="29" t="s">
        <v>22</v>
      </c>
      <c r="F107" s="27" t="str">
        <f>F9</f>
        <v>ZŠ HORYMÍROVA 2978/100</v>
      </c>
      <c r="K107" s="29" t="s">
        <v>24</v>
      </c>
      <c r="M107" s="221" t="str">
        <f>IF(O9="","",O9)</f>
        <v>21. 7. 2021</v>
      </c>
      <c r="N107" s="221"/>
      <c r="O107" s="221"/>
      <c r="P107" s="221"/>
      <c r="R107" s="33"/>
    </row>
    <row r="108" spans="2:27" s="1" customFormat="1" ht="6.95" customHeight="1">
      <c r="B108" s="32"/>
      <c r="R108" s="33"/>
    </row>
    <row r="109" spans="2:27" s="1" customFormat="1" ht="15">
      <c r="B109" s="32"/>
      <c r="C109" s="29" t="s">
        <v>26</v>
      </c>
      <c r="F109" s="27" t="str">
        <f>E12</f>
        <v>ÚMOb OSTRAVA-JIH</v>
      </c>
      <c r="K109" s="29" t="s">
        <v>34</v>
      </c>
      <c r="M109" s="197" t="str">
        <f>E18</f>
        <v>BYVAST pro s.r.o. - ING.VENDULA KVAPILOVÁ</v>
      </c>
      <c r="N109" s="197"/>
      <c r="O109" s="197"/>
      <c r="P109" s="197"/>
      <c r="Q109" s="197"/>
      <c r="R109" s="33"/>
    </row>
    <row r="110" spans="2:27" s="1" customFormat="1" ht="14.45" customHeight="1">
      <c r="B110" s="32"/>
      <c r="C110" s="29" t="s">
        <v>32</v>
      </c>
      <c r="F110" s="27" t="str">
        <f>IF(E15="","",E15)</f>
        <v xml:space="preserve"> </v>
      </c>
      <c r="K110" s="29" t="s">
        <v>39</v>
      </c>
      <c r="M110" s="197" t="str">
        <f>E21</f>
        <v>BYVAST pro s.r.o.</v>
      </c>
      <c r="N110" s="197"/>
      <c r="O110" s="197"/>
      <c r="P110" s="197"/>
      <c r="Q110" s="197"/>
      <c r="R110" s="33"/>
    </row>
    <row r="111" spans="2:27" s="1" customFormat="1" ht="10.35" customHeight="1">
      <c r="B111" s="32"/>
      <c r="R111" s="33"/>
    </row>
    <row r="112" spans="2:27" s="8" customFormat="1" ht="29.25" customHeight="1">
      <c r="B112" s="112"/>
      <c r="C112" s="113" t="s">
        <v>141</v>
      </c>
      <c r="D112" s="114" t="s">
        <v>142</v>
      </c>
      <c r="E112" s="114" t="s">
        <v>63</v>
      </c>
      <c r="F112" s="222" t="s">
        <v>143</v>
      </c>
      <c r="G112" s="222"/>
      <c r="H112" s="222"/>
      <c r="I112" s="222"/>
      <c r="J112" s="114" t="s">
        <v>144</v>
      </c>
      <c r="K112" s="114" t="s">
        <v>145</v>
      </c>
      <c r="L112" s="222" t="s">
        <v>146</v>
      </c>
      <c r="M112" s="222"/>
      <c r="N112" s="222" t="s">
        <v>132</v>
      </c>
      <c r="O112" s="222"/>
      <c r="P112" s="222"/>
      <c r="Q112" s="223"/>
      <c r="R112" s="115"/>
      <c r="T112" s="69" t="s">
        <v>147</v>
      </c>
      <c r="U112" s="70" t="s">
        <v>45</v>
      </c>
      <c r="V112" s="70" t="s">
        <v>148</v>
      </c>
      <c r="W112" s="70" t="s">
        <v>149</v>
      </c>
      <c r="X112" s="70" t="s">
        <v>150</v>
      </c>
      <c r="Y112" s="70" t="s">
        <v>151</v>
      </c>
      <c r="Z112" s="70" t="s">
        <v>152</v>
      </c>
      <c r="AA112" s="71" t="s">
        <v>153</v>
      </c>
    </row>
    <row r="113" spans="2:65" s="1" customFormat="1" ht="29.25" customHeight="1">
      <c r="B113" s="32"/>
      <c r="C113" s="73" t="s">
        <v>128</v>
      </c>
      <c r="N113" s="202">
        <f>BK113</f>
        <v>0</v>
      </c>
      <c r="O113" s="203"/>
      <c r="P113" s="203"/>
      <c r="Q113" s="203"/>
      <c r="R113" s="33"/>
      <c r="T113" s="72"/>
      <c r="U113" s="46"/>
      <c r="V113" s="46"/>
      <c r="W113" s="116">
        <f>W114</f>
        <v>536.94303400000001</v>
      </c>
      <c r="X113" s="46"/>
      <c r="Y113" s="116">
        <f>Y114</f>
        <v>1.4000000000000001E-4</v>
      </c>
      <c r="Z113" s="46"/>
      <c r="AA113" s="117">
        <f>AA114</f>
        <v>555.63256999999999</v>
      </c>
      <c r="AT113" s="20" t="s">
        <v>80</v>
      </c>
      <c r="AU113" s="20" t="s">
        <v>134</v>
      </c>
      <c r="BK113" s="118">
        <f>BK114</f>
        <v>0</v>
      </c>
    </row>
    <row r="114" spans="2:65" s="9" customFormat="1" ht="37.35" customHeight="1">
      <c r="B114" s="119"/>
      <c r="D114" s="120" t="s">
        <v>135</v>
      </c>
      <c r="E114" s="120"/>
      <c r="F114" s="120"/>
      <c r="G114" s="120"/>
      <c r="H114" s="120"/>
      <c r="I114" s="120"/>
      <c r="J114" s="120"/>
      <c r="K114" s="120"/>
      <c r="L114" s="120"/>
      <c r="M114" s="120"/>
      <c r="N114" s="204">
        <f>BK114</f>
        <v>0</v>
      </c>
      <c r="O114" s="205"/>
      <c r="P114" s="205"/>
      <c r="Q114" s="205"/>
      <c r="R114" s="121"/>
      <c r="T114" s="122"/>
      <c r="W114" s="123">
        <f>W115+W175+W179</f>
        <v>536.94303400000001</v>
      </c>
      <c r="Y114" s="123">
        <f>Y115+Y175+Y179</f>
        <v>1.4000000000000001E-4</v>
      </c>
      <c r="AA114" s="124">
        <f>AA115+AA175+AA179</f>
        <v>555.63256999999999</v>
      </c>
      <c r="AR114" s="125" t="s">
        <v>89</v>
      </c>
      <c r="AT114" s="126" t="s">
        <v>80</v>
      </c>
      <c r="AU114" s="126" t="s">
        <v>81</v>
      </c>
      <c r="AY114" s="125" t="s">
        <v>154</v>
      </c>
      <c r="BK114" s="127">
        <f>BK115+BK175+BK179</f>
        <v>0</v>
      </c>
    </row>
    <row r="115" spans="2:65" s="9" customFormat="1" ht="19.899999999999999" customHeight="1">
      <c r="B115" s="119"/>
      <c r="D115" s="128" t="s">
        <v>136</v>
      </c>
      <c r="E115" s="128"/>
      <c r="F115" s="128"/>
      <c r="G115" s="128"/>
      <c r="H115" s="128"/>
      <c r="I115" s="128"/>
      <c r="J115" s="128"/>
      <c r="K115" s="128"/>
      <c r="L115" s="128"/>
      <c r="M115" s="128"/>
      <c r="N115" s="206">
        <f>BK115</f>
        <v>0</v>
      </c>
      <c r="O115" s="207"/>
      <c r="P115" s="207"/>
      <c r="Q115" s="207"/>
      <c r="R115" s="121"/>
      <c r="T115" s="122"/>
      <c r="W115" s="123">
        <f>SUM(W116:W174)</f>
        <v>411.07473700000003</v>
      </c>
      <c r="Y115" s="123">
        <f>SUM(Y116:Y174)</f>
        <v>1.4000000000000001E-4</v>
      </c>
      <c r="AA115" s="124">
        <f>SUM(AA116:AA174)</f>
        <v>552.88216999999997</v>
      </c>
      <c r="AR115" s="125" t="s">
        <v>89</v>
      </c>
      <c r="AT115" s="126" t="s">
        <v>80</v>
      </c>
      <c r="AU115" s="126" t="s">
        <v>89</v>
      </c>
      <c r="AY115" s="125" t="s">
        <v>154</v>
      </c>
      <c r="BK115" s="127">
        <f>SUM(BK116:BK174)</f>
        <v>0</v>
      </c>
    </row>
    <row r="116" spans="2:65" s="1" customFormat="1" ht="25.5" customHeight="1">
      <c r="B116" s="32"/>
      <c r="C116" s="129" t="s">
        <v>89</v>
      </c>
      <c r="D116" s="129" t="s">
        <v>155</v>
      </c>
      <c r="E116" s="130" t="s">
        <v>156</v>
      </c>
      <c r="F116" s="211" t="s">
        <v>157</v>
      </c>
      <c r="G116" s="211"/>
      <c r="H116" s="211"/>
      <c r="I116" s="211"/>
      <c r="J116" s="131" t="s">
        <v>158</v>
      </c>
      <c r="K116" s="132">
        <v>8</v>
      </c>
      <c r="L116" s="212"/>
      <c r="M116" s="212"/>
      <c r="N116" s="212">
        <f>ROUND(L116*K116,2)</f>
        <v>0</v>
      </c>
      <c r="O116" s="212"/>
      <c r="P116" s="212"/>
      <c r="Q116" s="212"/>
      <c r="R116" s="33"/>
      <c r="T116" s="133" t="s">
        <v>20</v>
      </c>
      <c r="U116" s="39" t="s">
        <v>46</v>
      </c>
      <c r="V116" s="134">
        <v>0</v>
      </c>
      <c r="W116" s="134">
        <f>V116*K116</f>
        <v>0</v>
      </c>
      <c r="X116" s="134">
        <v>0</v>
      </c>
      <c r="Y116" s="134">
        <f>X116*K116</f>
        <v>0</v>
      </c>
      <c r="Z116" s="134">
        <v>0</v>
      </c>
      <c r="AA116" s="135">
        <f>Z116*K116</f>
        <v>0</v>
      </c>
      <c r="AR116" s="20" t="s">
        <v>159</v>
      </c>
      <c r="AT116" s="20" t="s">
        <v>155</v>
      </c>
      <c r="AU116" s="20" t="s">
        <v>124</v>
      </c>
      <c r="AY116" s="20" t="s">
        <v>154</v>
      </c>
      <c r="BE116" s="136">
        <f>IF(U116="základní",N116,0)</f>
        <v>0</v>
      </c>
      <c r="BF116" s="136">
        <f>IF(U116="snížená",N116,0)</f>
        <v>0</v>
      </c>
      <c r="BG116" s="136">
        <f>IF(U116="zákl. přenesená",N116,0)</f>
        <v>0</v>
      </c>
      <c r="BH116" s="136">
        <f>IF(U116="sníž. přenesená",N116,0)</f>
        <v>0</v>
      </c>
      <c r="BI116" s="136">
        <f>IF(U116="nulová",N116,0)</f>
        <v>0</v>
      </c>
      <c r="BJ116" s="20" t="s">
        <v>89</v>
      </c>
      <c r="BK116" s="136">
        <f>ROUND(L116*K116,2)</f>
        <v>0</v>
      </c>
      <c r="BL116" s="20" t="s">
        <v>159</v>
      </c>
      <c r="BM116" s="20" t="s">
        <v>160</v>
      </c>
    </row>
    <row r="117" spans="2:65" s="10" customFormat="1" ht="38.25" customHeight="1">
      <c r="B117" s="137"/>
      <c r="E117" s="138" t="s">
        <v>20</v>
      </c>
      <c r="F117" s="217" t="s">
        <v>161</v>
      </c>
      <c r="G117" s="218"/>
      <c r="H117" s="218"/>
      <c r="I117" s="218"/>
      <c r="K117" s="138" t="s">
        <v>20</v>
      </c>
      <c r="R117" s="139"/>
      <c r="T117" s="140"/>
      <c r="AA117" s="141"/>
      <c r="AT117" s="138" t="s">
        <v>162</v>
      </c>
      <c r="AU117" s="138" t="s">
        <v>124</v>
      </c>
      <c r="AV117" s="10" t="s">
        <v>89</v>
      </c>
      <c r="AW117" s="10" t="s">
        <v>38</v>
      </c>
      <c r="AX117" s="10" t="s">
        <v>81</v>
      </c>
      <c r="AY117" s="138" t="s">
        <v>154</v>
      </c>
    </row>
    <row r="118" spans="2:65" s="11" customFormat="1" ht="16.5" customHeight="1">
      <c r="B118" s="142"/>
      <c r="E118" s="143" t="s">
        <v>20</v>
      </c>
      <c r="F118" s="213" t="s">
        <v>1040</v>
      </c>
      <c r="G118" s="214"/>
      <c r="H118" s="214"/>
      <c r="I118" s="214"/>
      <c r="K118" s="144">
        <v>4</v>
      </c>
      <c r="R118" s="145"/>
      <c r="T118" s="146"/>
      <c r="AA118" s="147"/>
      <c r="AT118" s="143" t="s">
        <v>162</v>
      </c>
      <c r="AU118" s="143" t="s">
        <v>124</v>
      </c>
      <c r="AV118" s="11" t="s">
        <v>124</v>
      </c>
      <c r="AW118" s="11" t="s">
        <v>38</v>
      </c>
      <c r="AX118" s="11" t="s">
        <v>81</v>
      </c>
      <c r="AY118" s="143" t="s">
        <v>154</v>
      </c>
    </row>
    <row r="119" spans="2:65" s="11" customFormat="1" ht="16.5" customHeight="1">
      <c r="B119" s="142"/>
      <c r="E119" s="143" t="s">
        <v>20</v>
      </c>
      <c r="F119" s="213" t="s">
        <v>163</v>
      </c>
      <c r="G119" s="214"/>
      <c r="H119" s="214"/>
      <c r="I119" s="214"/>
      <c r="K119" s="144">
        <v>2</v>
      </c>
      <c r="R119" s="145"/>
      <c r="T119" s="146"/>
      <c r="AA119" s="147"/>
      <c r="AT119" s="143" t="s">
        <v>162</v>
      </c>
      <c r="AU119" s="143" t="s">
        <v>124</v>
      </c>
      <c r="AV119" s="11" t="s">
        <v>124</v>
      </c>
      <c r="AW119" s="11" t="s">
        <v>38</v>
      </c>
      <c r="AX119" s="11" t="s">
        <v>81</v>
      </c>
      <c r="AY119" s="143" t="s">
        <v>154</v>
      </c>
    </row>
    <row r="120" spans="2:65" s="11" customFormat="1" ht="16.5" customHeight="1">
      <c r="B120" s="142"/>
      <c r="E120" s="143" t="s">
        <v>20</v>
      </c>
      <c r="F120" s="213" t="s">
        <v>164</v>
      </c>
      <c r="G120" s="214"/>
      <c r="H120" s="214"/>
      <c r="I120" s="214"/>
      <c r="K120" s="144">
        <v>2</v>
      </c>
      <c r="R120" s="145"/>
      <c r="T120" s="146"/>
      <c r="AA120" s="147"/>
      <c r="AT120" s="143" t="s">
        <v>162</v>
      </c>
      <c r="AU120" s="143" t="s">
        <v>124</v>
      </c>
      <c r="AV120" s="11" t="s">
        <v>124</v>
      </c>
      <c r="AW120" s="11" t="s">
        <v>38</v>
      </c>
      <c r="AX120" s="11" t="s">
        <v>81</v>
      </c>
      <c r="AY120" s="143" t="s">
        <v>154</v>
      </c>
    </row>
    <row r="121" spans="2:65" s="12" customFormat="1" ht="16.5" customHeight="1">
      <c r="B121" s="148"/>
      <c r="E121" s="149" t="s">
        <v>20</v>
      </c>
      <c r="F121" s="215" t="s">
        <v>165</v>
      </c>
      <c r="G121" s="216"/>
      <c r="H121" s="216"/>
      <c r="I121" s="216"/>
      <c r="K121" s="150">
        <v>8</v>
      </c>
      <c r="R121" s="151"/>
      <c r="T121" s="152"/>
      <c r="AA121" s="153"/>
      <c r="AT121" s="149" t="s">
        <v>162</v>
      </c>
      <c r="AU121" s="149" t="s">
        <v>124</v>
      </c>
      <c r="AV121" s="12" t="s">
        <v>159</v>
      </c>
      <c r="AW121" s="12" t="s">
        <v>38</v>
      </c>
      <c r="AX121" s="12" t="s">
        <v>89</v>
      </c>
      <c r="AY121" s="149" t="s">
        <v>154</v>
      </c>
    </row>
    <row r="122" spans="2:65" s="1" customFormat="1" ht="38.25" customHeight="1">
      <c r="B122" s="32"/>
      <c r="C122" s="129" t="s">
        <v>124</v>
      </c>
      <c r="D122" s="129" t="s">
        <v>155</v>
      </c>
      <c r="E122" s="130" t="s">
        <v>166</v>
      </c>
      <c r="F122" s="211" t="s">
        <v>167</v>
      </c>
      <c r="G122" s="211"/>
      <c r="H122" s="211"/>
      <c r="I122" s="211"/>
      <c r="J122" s="131" t="s">
        <v>168</v>
      </c>
      <c r="K122" s="132">
        <v>141.5</v>
      </c>
      <c r="L122" s="212"/>
      <c r="M122" s="212"/>
      <c r="N122" s="212">
        <f>ROUND(L122*K122,2)</f>
        <v>0</v>
      </c>
      <c r="O122" s="212"/>
      <c r="P122" s="212"/>
      <c r="Q122" s="212"/>
      <c r="R122" s="33"/>
      <c r="T122" s="133" t="s">
        <v>20</v>
      </c>
      <c r="U122" s="39" t="s">
        <v>46</v>
      </c>
      <c r="V122" s="134">
        <v>0.17199999999999999</v>
      </c>
      <c r="W122" s="134">
        <f>V122*K122</f>
        <v>24.337999999999997</v>
      </c>
      <c r="X122" s="134">
        <v>0</v>
      </c>
      <c r="Y122" s="134">
        <f>X122*K122</f>
        <v>0</v>
      </c>
      <c r="Z122" s="134">
        <v>0</v>
      </c>
      <c r="AA122" s="135">
        <f>Z122*K122</f>
        <v>0</v>
      </c>
      <c r="AR122" s="20" t="s">
        <v>159</v>
      </c>
      <c r="AT122" s="20" t="s">
        <v>155</v>
      </c>
      <c r="AU122" s="20" t="s">
        <v>124</v>
      </c>
      <c r="AY122" s="20" t="s">
        <v>154</v>
      </c>
      <c r="BE122" s="136">
        <f>IF(U122="základní",N122,0)</f>
        <v>0</v>
      </c>
      <c r="BF122" s="136">
        <f>IF(U122="snížená",N122,0)</f>
        <v>0</v>
      </c>
      <c r="BG122" s="136">
        <f>IF(U122="zákl. přenesená",N122,0)</f>
        <v>0</v>
      </c>
      <c r="BH122" s="136">
        <f>IF(U122="sníž. přenesená",N122,0)</f>
        <v>0</v>
      </c>
      <c r="BI122" s="136">
        <f>IF(U122="nulová",N122,0)</f>
        <v>0</v>
      </c>
      <c r="BJ122" s="20" t="s">
        <v>89</v>
      </c>
      <c r="BK122" s="136">
        <f>ROUND(L122*K122,2)</f>
        <v>0</v>
      </c>
      <c r="BL122" s="20" t="s">
        <v>159</v>
      </c>
      <c r="BM122" s="20" t="s">
        <v>169</v>
      </c>
    </row>
    <row r="123" spans="2:65" s="10" customFormat="1" ht="25.5" customHeight="1">
      <c r="B123" s="137"/>
      <c r="E123" s="138" t="s">
        <v>20</v>
      </c>
      <c r="F123" s="217" t="s">
        <v>170</v>
      </c>
      <c r="G123" s="218"/>
      <c r="H123" s="218"/>
      <c r="I123" s="218"/>
      <c r="K123" s="138" t="s">
        <v>20</v>
      </c>
      <c r="R123" s="139"/>
      <c r="T123" s="140"/>
      <c r="AA123" s="141"/>
      <c r="AT123" s="138" t="s">
        <v>162</v>
      </c>
      <c r="AU123" s="138" t="s">
        <v>124</v>
      </c>
      <c r="AV123" s="10" t="s">
        <v>89</v>
      </c>
      <c r="AW123" s="10" t="s">
        <v>38</v>
      </c>
      <c r="AX123" s="10" t="s">
        <v>81</v>
      </c>
      <c r="AY123" s="138" t="s">
        <v>154</v>
      </c>
    </row>
    <row r="124" spans="2:65" s="11" customFormat="1" ht="16.5" customHeight="1">
      <c r="B124" s="142"/>
      <c r="E124" s="143" t="s">
        <v>20</v>
      </c>
      <c r="F124" s="213" t="s">
        <v>171</v>
      </c>
      <c r="G124" s="214"/>
      <c r="H124" s="214"/>
      <c r="I124" s="214"/>
      <c r="K124" s="144">
        <v>75</v>
      </c>
      <c r="R124" s="145"/>
      <c r="T124" s="146"/>
      <c r="AA124" s="147"/>
      <c r="AT124" s="143" t="s">
        <v>162</v>
      </c>
      <c r="AU124" s="143" t="s">
        <v>124</v>
      </c>
      <c r="AV124" s="11" t="s">
        <v>124</v>
      </c>
      <c r="AW124" s="11" t="s">
        <v>38</v>
      </c>
      <c r="AX124" s="11" t="s">
        <v>81</v>
      </c>
      <c r="AY124" s="143" t="s">
        <v>154</v>
      </c>
    </row>
    <row r="125" spans="2:65" s="10" customFormat="1" ht="25.5" customHeight="1">
      <c r="B125" s="137"/>
      <c r="E125" s="138" t="s">
        <v>20</v>
      </c>
      <c r="F125" s="219" t="s">
        <v>172</v>
      </c>
      <c r="G125" s="220"/>
      <c r="H125" s="220"/>
      <c r="I125" s="220"/>
      <c r="K125" s="138" t="s">
        <v>20</v>
      </c>
      <c r="R125" s="139"/>
      <c r="T125" s="140"/>
      <c r="AA125" s="141"/>
      <c r="AT125" s="138" t="s">
        <v>162</v>
      </c>
      <c r="AU125" s="138" t="s">
        <v>124</v>
      </c>
      <c r="AV125" s="10" t="s">
        <v>89</v>
      </c>
      <c r="AW125" s="10" t="s">
        <v>38</v>
      </c>
      <c r="AX125" s="10" t="s">
        <v>81</v>
      </c>
      <c r="AY125" s="138" t="s">
        <v>154</v>
      </c>
    </row>
    <row r="126" spans="2:65" s="11" customFormat="1" ht="16.5" customHeight="1">
      <c r="B126" s="142"/>
      <c r="E126" s="143" t="s">
        <v>20</v>
      </c>
      <c r="F126" s="213" t="s">
        <v>173</v>
      </c>
      <c r="G126" s="214"/>
      <c r="H126" s="214"/>
      <c r="I126" s="214"/>
      <c r="K126" s="144">
        <v>53</v>
      </c>
      <c r="R126" s="145"/>
      <c r="T126" s="146"/>
      <c r="AA126" s="147"/>
      <c r="AT126" s="143" t="s">
        <v>162</v>
      </c>
      <c r="AU126" s="143" t="s">
        <v>124</v>
      </c>
      <c r="AV126" s="11" t="s">
        <v>124</v>
      </c>
      <c r="AW126" s="11" t="s">
        <v>38</v>
      </c>
      <c r="AX126" s="11" t="s">
        <v>81</v>
      </c>
      <c r="AY126" s="143" t="s">
        <v>154</v>
      </c>
    </row>
    <row r="127" spans="2:65" s="10" customFormat="1" ht="16.5" customHeight="1">
      <c r="B127" s="137"/>
      <c r="E127" s="138" t="s">
        <v>20</v>
      </c>
      <c r="F127" s="219" t="s">
        <v>174</v>
      </c>
      <c r="G127" s="220"/>
      <c r="H127" s="220"/>
      <c r="I127" s="220"/>
      <c r="K127" s="138" t="s">
        <v>20</v>
      </c>
      <c r="R127" s="139"/>
      <c r="T127" s="140"/>
      <c r="AA127" s="141"/>
      <c r="AT127" s="138" t="s">
        <v>162</v>
      </c>
      <c r="AU127" s="138" t="s">
        <v>124</v>
      </c>
      <c r="AV127" s="10" t="s">
        <v>89</v>
      </c>
      <c r="AW127" s="10" t="s">
        <v>38</v>
      </c>
      <c r="AX127" s="10" t="s">
        <v>81</v>
      </c>
      <c r="AY127" s="138" t="s">
        <v>154</v>
      </c>
    </row>
    <row r="128" spans="2:65" s="11" customFormat="1" ht="16.5" customHeight="1">
      <c r="B128" s="142"/>
      <c r="E128" s="143" t="s">
        <v>20</v>
      </c>
      <c r="F128" s="213" t="s">
        <v>175</v>
      </c>
      <c r="G128" s="214"/>
      <c r="H128" s="214"/>
      <c r="I128" s="214"/>
      <c r="K128" s="144">
        <v>13.5</v>
      </c>
      <c r="R128" s="145"/>
      <c r="T128" s="146"/>
      <c r="AA128" s="147"/>
      <c r="AT128" s="143" t="s">
        <v>162</v>
      </c>
      <c r="AU128" s="143" t="s">
        <v>124</v>
      </c>
      <c r="AV128" s="11" t="s">
        <v>124</v>
      </c>
      <c r="AW128" s="11" t="s">
        <v>38</v>
      </c>
      <c r="AX128" s="11" t="s">
        <v>81</v>
      </c>
      <c r="AY128" s="143" t="s">
        <v>154</v>
      </c>
    </row>
    <row r="129" spans="2:65" s="12" customFormat="1" ht="16.5" customHeight="1">
      <c r="B129" s="148"/>
      <c r="E129" s="149" t="s">
        <v>20</v>
      </c>
      <c r="F129" s="215" t="s">
        <v>165</v>
      </c>
      <c r="G129" s="216"/>
      <c r="H129" s="216"/>
      <c r="I129" s="216"/>
      <c r="K129" s="150">
        <v>141.5</v>
      </c>
      <c r="R129" s="151"/>
      <c r="T129" s="152"/>
      <c r="AA129" s="153"/>
      <c r="AT129" s="149" t="s">
        <v>162</v>
      </c>
      <c r="AU129" s="149" t="s">
        <v>124</v>
      </c>
      <c r="AV129" s="12" t="s">
        <v>159</v>
      </c>
      <c r="AW129" s="12" t="s">
        <v>38</v>
      </c>
      <c r="AX129" s="12" t="s">
        <v>89</v>
      </c>
      <c r="AY129" s="149" t="s">
        <v>154</v>
      </c>
    </row>
    <row r="130" spans="2:65" s="1" customFormat="1" ht="25.5" customHeight="1">
      <c r="B130" s="32"/>
      <c r="C130" s="129" t="s">
        <v>176</v>
      </c>
      <c r="D130" s="129" t="s">
        <v>155</v>
      </c>
      <c r="E130" s="130" t="s">
        <v>177</v>
      </c>
      <c r="F130" s="211" t="s">
        <v>178</v>
      </c>
      <c r="G130" s="211"/>
      <c r="H130" s="211"/>
      <c r="I130" s="211"/>
      <c r="J130" s="131" t="s">
        <v>158</v>
      </c>
      <c r="K130" s="132">
        <v>1</v>
      </c>
      <c r="L130" s="212"/>
      <c r="M130" s="212"/>
      <c r="N130" s="212">
        <f>ROUND(L130*K130,2)</f>
        <v>0</v>
      </c>
      <c r="O130" s="212"/>
      <c r="P130" s="212"/>
      <c r="Q130" s="212"/>
      <c r="R130" s="33"/>
      <c r="T130" s="133" t="s">
        <v>20</v>
      </c>
      <c r="U130" s="39" t="s">
        <v>46</v>
      </c>
      <c r="V130" s="134">
        <v>0.88</v>
      </c>
      <c r="W130" s="134">
        <f>V130*K130</f>
        <v>0.88</v>
      </c>
      <c r="X130" s="134">
        <v>0</v>
      </c>
      <c r="Y130" s="134">
        <f>X130*K130</f>
        <v>0</v>
      </c>
      <c r="Z130" s="134">
        <v>0</v>
      </c>
      <c r="AA130" s="135">
        <f>Z130*K130</f>
        <v>0</v>
      </c>
      <c r="AR130" s="20" t="s">
        <v>159</v>
      </c>
      <c r="AT130" s="20" t="s">
        <v>155</v>
      </c>
      <c r="AU130" s="20" t="s">
        <v>124</v>
      </c>
      <c r="AY130" s="20" t="s">
        <v>154</v>
      </c>
      <c r="BE130" s="136">
        <f>IF(U130="základní",N130,0)</f>
        <v>0</v>
      </c>
      <c r="BF130" s="136">
        <f>IF(U130="snížená",N130,0)</f>
        <v>0</v>
      </c>
      <c r="BG130" s="136">
        <f>IF(U130="zákl. přenesená",N130,0)</f>
        <v>0</v>
      </c>
      <c r="BH130" s="136">
        <f>IF(U130="sníž. přenesená",N130,0)</f>
        <v>0</v>
      </c>
      <c r="BI130" s="136">
        <f>IF(U130="nulová",N130,0)</f>
        <v>0</v>
      </c>
      <c r="BJ130" s="20" t="s">
        <v>89</v>
      </c>
      <c r="BK130" s="136">
        <f>ROUND(L130*K130,2)</f>
        <v>0</v>
      </c>
      <c r="BL130" s="20" t="s">
        <v>159</v>
      </c>
      <c r="BM130" s="20" t="s">
        <v>179</v>
      </c>
    </row>
    <row r="131" spans="2:65" s="10" customFormat="1" ht="25.5" customHeight="1">
      <c r="B131" s="137"/>
      <c r="E131" s="138" t="s">
        <v>20</v>
      </c>
      <c r="F131" s="217" t="s">
        <v>180</v>
      </c>
      <c r="G131" s="218"/>
      <c r="H131" s="218"/>
      <c r="I131" s="218"/>
      <c r="K131" s="138" t="s">
        <v>20</v>
      </c>
      <c r="R131" s="139"/>
      <c r="T131" s="140"/>
      <c r="AA131" s="141"/>
      <c r="AT131" s="138" t="s">
        <v>162</v>
      </c>
      <c r="AU131" s="138" t="s">
        <v>124</v>
      </c>
      <c r="AV131" s="10" t="s">
        <v>89</v>
      </c>
      <c r="AW131" s="10" t="s">
        <v>38</v>
      </c>
      <c r="AX131" s="10" t="s">
        <v>81</v>
      </c>
      <c r="AY131" s="138" t="s">
        <v>154</v>
      </c>
    </row>
    <row r="132" spans="2:65" s="11" customFormat="1" ht="16.5" customHeight="1">
      <c r="B132" s="142"/>
      <c r="E132" s="143" t="s">
        <v>20</v>
      </c>
      <c r="F132" s="213" t="s">
        <v>89</v>
      </c>
      <c r="G132" s="214"/>
      <c r="H132" s="214"/>
      <c r="I132" s="214"/>
      <c r="K132" s="144">
        <v>1</v>
      </c>
      <c r="R132" s="145"/>
      <c r="T132" s="146"/>
      <c r="AA132" s="147"/>
      <c r="AT132" s="143" t="s">
        <v>162</v>
      </c>
      <c r="AU132" s="143" t="s">
        <v>124</v>
      </c>
      <c r="AV132" s="11" t="s">
        <v>124</v>
      </c>
      <c r="AW132" s="11" t="s">
        <v>38</v>
      </c>
      <c r="AX132" s="11" t="s">
        <v>89</v>
      </c>
      <c r="AY132" s="143" t="s">
        <v>154</v>
      </c>
    </row>
    <row r="133" spans="2:65" s="1" customFormat="1" ht="25.5" customHeight="1">
      <c r="B133" s="32"/>
      <c r="C133" s="129" t="s">
        <v>159</v>
      </c>
      <c r="D133" s="129" t="s">
        <v>155</v>
      </c>
      <c r="E133" s="130" t="s">
        <v>181</v>
      </c>
      <c r="F133" s="211" t="s">
        <v>182</v>
      </c>
      <c r="G133" s="211"/>
      <c r="H133" s="211"/>
      <c r="I133" s="211"/>
      <c r="J133" s="131" t="s">
        <v>158</v>
      </c>
      <c r="K133" s="132">
        <v>1</v>
      </c>
      <c r="L133" s="212"/>
      <c r="M133" s="212"/>
      <c r="N133" s="212">
        <f>ROUND(L133*K133,2)</f>
        <v>0</v>
      </c>
      <c r="O133" s="212"/>
      <c r="P133" s="212"/>
      <c r="Q133" s="212"/>
      <c r="R133" s="33"/>
      <c r="T133" s="133" t="s">
        <v>20</v>
      </c>
      <c r="U133" s="39" t="s">
        <v>46</v>
      </c>
      <c r="V133" s="134">
        <v>2.02</v>
      </c>
      <c r="W133" s="134">
        <f>V133*K133</f>
        <v>2.02</v>
      </c>
      <c r="X133" s="134">
        <v>0</v>
      </c>
      <c r="Y133" s="134">
        <f>X133*K133</f>
        <v>0</v>
      </c>
      <c r="Z133" s="134">
        <v>0</v>
      </c>
      <c r="AA133" s="135">
        <f>Z133*K133</f>
        <v>0</v>
      </c>
      <c r="AR133" s="20" t="s">
        <v>159</v>
      </c>
      <c r="AT133" s="20" t="s">
        <v>155</v>
      </c>
      <c r="AU133" s="20" t="s">
        <v>124</v>
      </c>
      <c r="AY133" s="20" t="s">
        <v>154</v>
      </c>
      <c r="BE133" s="136">
        <f>IF(U133="základní",N133,0)</f>
        <v>0</v>
      </c>
      <c r="BF133" s="136">
        <f>IF(U133="snížená",N133,0)</f>
        <v>0</v>
      </c>
      <c r="BG133" s="136">
        <f>IF(U133="zákl. přenesená",N133,0)</f>
        <v>0</v>
      </c>
      <c r="BH133" s="136">
        <f>IF(U133="sníž. přenesená",N133,0)</f>
        <v>0</v>
      </c>
      <c r="BI133" s="136">
        <f>IF(U133="nulová",N133,0)</f>
        <v>0</v>
      </c>
      <c r="BJ133" s="20" t="s">
        <v>89</v>
      </c>
      <c r="BK133" s="136">
        <f>ROUND(L133*K133,2)</f>
        <v>0</v>
      </c>
      <c r="BL133" s="20" t="s">
        <v>159</v>
      </c>
      <c r="BM133" s="20" t="s">
        <v>183</v>
      </c>
    </row>
    <row r="134" spans="2:65" s="10" customFormat="1" ht="25.5" customHeight="1">
      <c r="B134" s="137"/>
      <c r="E134" s="138" t="s">
        <v>20</v>
      </c>
      <c r="F134" s="217" t="s">
        <v>184</v>
      </c>
      <c r="G134" s="218"/>
      <c r="H134" s="218"/>
      <c r="I134" s="218"/>
      <c r="K134" s="138" t="s">
        <v>20</v>
      </c>
      <c r="R134" s="139"/>
      <c r="T134" s="140"/>
      <c r="AA134" s="141"/>
      <c r="AT134" s="138" t="s">
        <v>162</v>
      </c>
      <c r="AU134" s="138" t="s">
        <v>124</v>
      </c>
      <c r="AV134" s="10" t="s">
        <v>89</v>
      </c>
      <c r="AW134" s="10" t="s">
        <v>38</v>
      </c>
      <c r="AX134" s="10" t="s">
        <v>81</v>
      </c>
      <c r="AY134" s="138" t="s">
        <v>154</v>
      </c>
    </row>
    <row r="135" spans="2:65" s="11" customFormat="1" ht="16.5" customHeight="1">
      <c r="B135" s="142"/>
      <c r="E135" s="143" t="s">
        <v>20</v>
      </c>
      <c r="F135" s="213">
        <v>0</v>
      </c>
      <c r="G135" s="214"/>
      <c r="H135" s="214"/>
      <c r="I135" s="214"/>
      <c r="K135" s="144">
        <v>0</v>
      </c>
      <c r="R135" s="145"/>
      <c r="T135" s="146"/>
      <c r="AA135" s="147"/>
      <c r="AT135" s="143" t="s">
        <v>162</v>
      </c>
      <c r="AU135" s="143" t="s">
        <v>124</v>
      </c>
      <c r="AV135" s="11" t="s">
        <v>124</v>
      </c>
      <c r="AW135" s="11" t="s">
        <v>38</v>
      </c>
      <c r="AX135" s="11" t="s">
        <v>81</v>
      </c>
      <c r="AY135" s="143" t="s">
        <v>154</v>
      </c>
    </row>
    <row r="136" spans="2:65" s="10" customFormat="1" ht="25.5" customHeight="1">
      <c r="B136" s="137"/>
      <c r="E136" s="138" t="s">
        <v>20</v>
      </c>
      <c r="F136" s="219" t="s">
        <v>185</v>
      </c>
      <c r="G136" s="220"/>
      <c r="H136" s="220"/>
      <c r="I136" s="220"/>
      <c r="K136" s="138" t="s">
        <v>20</v>
      </c>
      <c r="R136" s="139"/>
      <c r="T136" s="140"/>
      <c r="AA136" s="141"/>
      <c r="AT136" s="138" t="s">
        <v>162</v>
      </c>
      <c r="AU136" s="138" t="s">
        <v>124</v>
      </c>
      <c r="AV136" s="10" t="s">
        <v>89</v>
      </c>
      <c r="AW136" s="10" t="s">
        <v>38</v>
      </c>
      <c r="AX136" s="10" t="s">
        <v>81</v>
      </c>
      <c r="AY136" s="138" t="s">
        <v>154</v>
      </c>
    </row>
    <row r="137" spans="2:65" s="11" customFormat="1" ht="16.5" customHeight="1">
      <c r="B137" s="142"/>
      <c r="E137" s="143" t="s">
        <v>20</v>
      </c>
      <c r="F137" s="213">
        <v>0</v>
      </c>
      <c r="G137" s="214"/>
      <c r="H137" s="214"/>
      <c r="I137" s="214"/>
      <c r="K137" s="144">
        <v>0</v>
      </c>
      <c r="R137" s="145"/>
      <c r="T137" s="146"/>
      <c r="AA137" s="147"/>
      <c r="AT137" s="143" t="s">
        <v>162</v>
      </c>
      <c r="AU137" s="143" t="s">
        <v>124</v>
      </c>
      <c r="AV137" s="11" t="s">
        <v>124</v>
      </c>
      <c r="AW137" s="11" t="s">
        <v>38</v>
      </c>
      <c r="AX137" s="11" t="s">
        <v>81</v>
      </c>
      <c r="AY137" s="143" t="s">
        <v>154</v>
      </c>
    </row>
    <row r="138" spans="2:65" s="10" customFormat="1" ht="25.5" customHeight="1">
      <c r="B138" s="137"/>
      <c r="E138" s="138" t="s">
        <v>20</v>
      </c>
      <c r="F138" s="219" t="s">
        <v>186</v>
      </c>
      <c r="G138" s="220"/>
      <c r="H138" s="220"/>
      <c r="I138" s="220"/>
      <c r="K138" s="138" t="s">
        <v>20</v>
      </c>
      <c r="R138" s="139"/>
      <c r="T138" s="140"/>
      <c r="AA138" s="141"/>
      <c r="AT138" s="138" t="s">
        <v>162</v>
      </c>
      <c r="AU138" s="138" t="s">
        <v>124</v>
      </c>
      <c r="AV138" s="10" t="s">
        <v>89</v>
      </c>
      <c r="AW138" s="10" t="s">
        <v>38</v>
      </c>
      <c r="AX138" s="10" t="s">
        <v>81</v>
      </c>
      <c r="AY138" s="138" t="s">
        <v>154</v>
      </c>
    </row>
    <row r="139" spans="2:65" s="11" customFormat="1" ht="16.5" customHeight="1">
      <c r="B139" s="142"/>
      <c r="E139" s="143" t="s">
        <v>20</v>
      </c>
      <c r="F139" s="213" t="s">
        <v>89</v>
      </c>
      <c r="G139" s="214"/>
      <c r="H139" s="214"/>
      <c r="I139" s="214"/>
      <c r="K139" s="144">
        <v>1</v>
      </c>
      <c r="R139" s="145"/>
      <c r="T139" s="146"/>
      <c r="AA139" s="147"/>
      <c r="AT139" s="143" t="s">
        <v>162</v>
      </c>
      <c r="AU139" s="143" t="s">
        <v>124</v>
      </c>
      <c r="AV139" s="11" t="s">
        <v>124</v>
      </c>
      <c r="AW139" s="11" t="s">
        <v>38</v>
      </c>
      <c r="AX139" s="11" t="s">
        <v>81</v>
      </c>
      <c r="AY139" s="143" t="s">
        <v>154</v>
      </c>
    </row>
    <row r="140" spans="2:65" s="12" customFormat="1" ht="16.5" customHeight="1">
      <c r="B140" s="148"/>
      <c r="E140" s="149" t="s">
        <v>20</v>
      </c>
      <c r="F140" s="215" t="s">
        <v>165</v>
      </c>
      <c r="G140" s="216"/>
      <c r="H140" s="216"/>
      <c r="I140" s="216"/>
      <c r="K140" s="150">
        <v>1</v>
      </c>
      <c r="R140" s="151"/>
      <c r="T140" s="152"/>
      <c r="AA140" s="153"/>
      <c r="AT140" s="149" t="s">
        <v>162</v>
      </c>
      <c r="AU140" s="149" t="s">
        <v>124</v>
      </c>
      <c r="AV140" s="12" t="s">
        <v>159</v>
      </c>
      <c r="AW140" s="12" t="s">
        <v>38</v>
      </c>
      <c r="AX140" s="12" t="s">
        <v>89</v>
      </c>
      <c r="AY140" s="149" t="s">
        <v>154</v>
      </c>
    </row>
    <row r="141" spans="2:65" s="1" customFormat="1" ht="16.5" customHeight="1">
      <c r="B141" s="32"/>
      <c r="C141" s="129" t="s">
        <v>187</v>
      </c>
      <c r="D141" s="129" t="s">
        <v>155</v>
      </c>
      <c r="E141" s="130" t="s">
        <v>188</v>
      </c>
      <c r="F141" s="211" t="s">
        <v>189</v>
      </c>
      <c r="G141" s="211"/>
      <c r="H141" s="211"/>
      <c r="I141" s="211"/>
      <c r="J141" s="131" t="s">
        <v>158</v>
      </c>
      <c r="K141" s="132">
        <v>1</v>
      </c>
      <c r="L141" s="212"/>
      <c r="M141" s="212"/>
      <c r="N141" s="212">
        <f>ROUND(L141*K141,2)</f>
        <v>0</v>
      </c>
      <c r="O141" s="212"/>
      <c r="P141" s="212"/>
      <c r="Q141" s="212"/>
      <c r="R141" s="33"/>
      <c r="T141" s="133" t="s">
        <v>20</v>
      </c>
      <c r="U141" s="39" t="s">
        <v>46</v>
      </c>
      <c r="V141" s="134">
        <v>1.655</v>
      </c>
      <c r="W141" s="134">
        <f>V141*K141</f>
        <v>1.655</v>
      </c>
      <c r="X141" s="134">
        <v>5.0000000000000002E-5</v>
      </c>
      <c r="Y141" s="134">
        <f>X141*K141</f>
        <v>5.0000000000000002E-5</v>
      </c>
      <c r="Z141" s="134">
        <v>0</v>
      </c>
      <c r="AA141" s="135">
        <f>Z141*K141</f>
        <v>0</v>
      </c>
      <c r="AR141" s="20" t="s">
        <v>159</v>
      </c>
      <c r="AT141" s="20" t="s">
        <v>155</v>
      </c>
      <c r="AU141" s="20" t="s">
        <v>124</v>
      </c>
      <c r="AY141" s="20" t="s">
        <v>154</v>
      </c>
      <c r="BE141" s="136">
        <f>IF(U141="základní",N141,0)</f>
        <v>0</v>
      </c>
      <c r="BF141" s="136">
        <f>IF(U141="snížená",N141,0)</f>
        <v>0</v>
      </c>
      <c r="BG141" s="136">
        <f>IF(U141="zákl. přenesená",N141,0)</f>
        <v>0</v>
      </c>
      <c r="BH141" s="136">
        <f>IF(U141="sníž. přenesená",N141,0)</f>
        <v>0</v>
      </c>
      <c r="BI141" s="136">
        <f>IF(U141="nulová",N141,0)</f>
        <v>0</v>
      </c>
      <c r="BJ141" s="20" t="s">
        <v>89</v>
      </c>
      <c r="BK141" s="136">
        <f>ROUND(L141*K141,2)</f>
        <v>0</v>
      </c>
      <c r="BL141" s="20" t="s">
        <v>159</v>
      </c>
      <c r="BM141" s="20" t="s">
        <v>190</v>
      </c>
    </row>
    <row r="142" spans="2:65" s="1" customFormat="1" ht="16.5" customHeight="1">
      <c r="B142" s="32"/>
      <c r="C142" s="129" t="s">
        <v>191</v>
      </c>
      <c r="D142" s="129" t="s">
        <v>155</v>
      </c>
      <c r="E142" s="130" t="s">
        <v>192</v>
      </c>
      <c r="F142" s="211" t="s">
        <v>193</v>
      </c>
      <c r="G142" s="211"/>
      <c r="H142" s="211"/>
      <c r="I142" s="211"/>
      <c r="J142" s="131" t="s">
        <v>158</v>
      </c>
      <c r="K142" s="132">
        <v>1</v>
      </c>
      <c r="L142" s="212"/>
      <c r="M142" s="212"/>
      <c r="N142" s="212">
        <f>ROUND(L142*K142,2)</f>
        <v>0</v>
      </c>
      <c r="O142" s="212"/>
      <c r="P142" s="212"/>
      <c r="Q142" s="212"/>
      <c r="R142" s="33"/>
      <c r="T142" s="133" t="s">
        <v>20</v>
      </c>
      <c r="U142" s="39" t="s">
        <v>46</v>
      </c>
      <c r="V142" s="134">
        <v>4.5529999999999999</v>
      </c>
      <c r="W142" s="134">
        <f>V142*K142</f>
        <v>4.5529999999999999</v>
      </c>
      <c r="X142" s="134">
        <v>9.0000000000000006E-5</v>
      </c>
      <c r="Y142" s="134">
        <f>X142*K142</f>
        <v>9.0000000000000006E-5</v>
      </c>
      <c r="Z142" s="134">
        <v>0</v>
      </c>
      <c r="AA142" s="135">
        <f>Z142*K142</f>
        <v>0</v>
      </c>
      <c r="AR142" s="20" t="s">
        <v>159</v>
      </c>
      <c r="AT142" s="20" t="s">
        <v>155</v>
      </c>
      <c r="AU142" s="20" t="s">
        <v>124</v>
      </c>
      <c r="AY142" s="20" t="s">
        <v>154</v>
      </c>
      <c r="BE142" s="136">
        <f>IF(U142="základní",N142,0)</f>
        <v>0</v>
      </c>
      <c r="BF142" s="136">
        <f>IF(U142="snížená",N142,0)</f>
        <v>0</v>
      </c>
      <c r="BG142" s="136">
        <f>IF(U142="zákl. přenesená",N142,0)</f>
        <v>0</v>
      </c>
      <c r="BH142" s="136">
        <f>IF(U142="sníž. přenesená",N142,0)</f>
        <v>0</v>
      </c>
      <c r="BI142" s="136">
        <f>IF(U142="nulová",N142,0)</f>
        <v>0</v>
      </c>
      <c r="BJ142" s="20" t="s">
        <v>89</v>
      </c>
      <c r="BK142" s="136">
        <f>ROUND(L142*K142,2)</f>
        <v>0</v>
      </c>
      <c r="BL142" s="20" t="s">
        <v>159</v>
      </c>
      <c r="BM142" s="20" t="s">
        <v>194</v>
      </c>
    </row>
    <row r="143" spans="2:65" s="1" customFormat="1" ht="25.5" customHeight="1">
      <c r="B143" s="32"/>
      <c r="C143" s="129" t="s">
        <v>195</v>
      </c>
      <c r="D143" s="129" t="s">
        <v>155</v>
      </c>
      <c r="E143" s="130" t="s">
        <v>196</v>
      </c>
      <c r="F143" s="211" t="s">
        <v>197</v>
      </c>
      <c r="G143" s="211"/>
      <c r="H143" s="211"/>
      <c r="I143" s="211"/>
      <c r="J143" s="131" t="s">
        <v>168</v>
      </c>
      <c r="K143" s="132">
        <v>719.029</v>
      </c>
      <c r="L143" s="212"/>
      <c r="M143" s="212"/>
      <c r="N143" s="212">
        <f>ROUND(L143*K143,2)</f>
        <v>0</v>
      </c>
      <c r="O143" s="212"/>
      <c r="P143" s="212"/>
      <c r="Q143" s="212"/>
      <c r="R143" s="33"/>
      <c r="T143" s="133" t="s">
        <v>20</v>
      </c>
      <c r="U143" s="39" t="s">
        <v>46</v>
      </c>
      <c r="V143" s="134">
        <v>0.05</v>
      </c>
      <c r="W143" s="134">
        <f>V143*K143</f>
        <v>35.951450000000001</v>
      </c>
      <c r="X143" s="134">
        <v>0</v>
      </c>
      <c r="Y143" s="134">
        <f>X143*K143</f>
        <v>0</v>
      </c>
      <c r="Z143" s="134">
        <v>0.17</v>
      </c>
      <c r="AA143" s="135">
        <f>Z143*K143</f>
        <v>122.23493000000001</v>
      </c>
      <c r="AR143" s="20" t="s">
        <v>159</v>
      </c>
      <c r="AT143" s="20" t="s">
        <v>155</v>
      </c>
      <c r="AU143" s="20" t="s">
        <v>124</v>
      </c>
      <c r="AY143" s="20" t="s">
        <v>154</v>
      </c>
      <c r="BE143" s="136">
        <f>IF(U143="základní",N143,0)</f>
        <v>0</v>
      </c>
      <c r="BF143" s="136">
        <f>IF(U143="snížená",N143,0)</f>
        <v>0</v>
      </c>
      <c r="BG143" s="136">
        <f>IF(U143="zákl. přenesená",N143,0)</f>
        <v>0</v>
      </c>
      <c r="BH143" s="136">
        <f>IF(U143="sníž. přenesená",N143,0)</f>
        <v>0</v>
      </c>
      <c r="BI143" s="136">
        <f>IF(U143="nulová",N143,0)</f>
        <v>0</v>
      </c>
      <c r="BJ143" s="20" t="s">
        <v>89</v>
      </c>
      <c r="BK143" s="136">
        <f>ROUND(L143*K143,2)</f>
        <v>0</v>
      </c>
      <c r="BL143" s="20" t="s">
        <v>159</v>
      </c>
      <c r="BM143" s="20" t="s">
        <v>198</v>
      </c>
    </row>
    <row r="144" spans="2:65" s="10" customFormat="1" ht="38.25" customHeight="1">
      <c r="B144" s="137"/>
      <c r="E144" s="138" t="s">
        <v>20</v>
      </c>
      <c r="F144" s="217" t="s">
        <v>199</v>
      </c>
      <c r="G144" s="218"/>
      <c r="H144" s="218"/>
      <c r="I144" s="218"/>
      <c r="K144" s="138" t="s">
        <v>20</v>
      </c>
      <c r="R144" s="139"/>
      <c r="T144" s="140"/>
      <c r="AA144" s="141"/>
      <c r="AT144" s="138" t="s">
        <v>162</v>
      </c>
      <c r="AU144" s="138" t="s">
        <v>124</v>
      </c>
      <c r="AV144" s="10" t="s">
        <v>89</v>
      </c>
      <c r="AW144" s="10" t="s">
        <v>38</v>
      </c>
      <c r="AX144" s="10" t="s">
        <v>81</v>
      </c>
      <c r="AY144" s="138" t="s">
        <v>154</v>
      </c>
    </row>
    <row r="145" spans="2:65" s="10" customFormat="1" ht="38.25" customHeight="1">
      <c r="B145" s="137"/>
      <c r="E145" s="138" t="s">
        <v>20</v>
      </c>
      <c r="F145" s="219" t="s">
        <v>200</v>
      </c>
      <c r="G145" s="220"/>
      <c r="H145" s="220"/>
      <c r="I145" s="220"/>
      <c r="K145" s="138" t="s">
        <v>20</v>
      </c>
      <c r="R145" s="139"/>
      <c r="T145" s="140"/>
      <c r="AA145" s="141"/>
      <c r="AT145" s="138" t="s">
        <v>162</v>
      </c>
      <c r="AU145" s="138" t="s">
        <v>124</v>
      </c>
      <c r="AV145" s="10" t="s">
        <v>89</v>
      </c>
      <c r="AW145" s="10" t="s">
        <v>38</v>
      </c>
      <c r="AX145" s="10" t="s">
        <v>81</v>
      </c>
      <c r="AY145" s="138" t="s">
        <v>154</v>
      </c>
    </row>
    <row r="146" spans="2:65" s="11" customFormat="1" ht="16.5" customHeight="1">
      <c r="B146" s="142"/>
      <c r="E146" s="143" t="s">
        <v>20</v>
      </c>
      <c r="F146" s="213" t="s">
        <v>201</v>
      </c>
      <c r="G146" s="214"/>
      <c r="H146" s="214"/>
      <c r="I146" s="214"/>
      <c r="K146" s="144">
        <v>719.029</v>
      </c>
      <c r="R146" s="145"/>
      <c r="T146" s="146"/>
      <c r="AA146" s="147"/>
      <c r="AT146" s="143" t="s">
        <v>162</v>
      </c>
      <c r="AU146" s="143" t="s">
        <v>124</v>
      </c>
      <c r="AV146" s="11" t="s">
        <v>124</v>
      </c>
      <c r="AW146" s="11" t="s">
        <v>38</v>
      </c>
      <c r="AX146" s="11" t="s">
        <v>89</v>
      </c>
      <c r="AY146" s="143" t="s">
        <v>154</v>
      </c>
    </row>
    <row r="147" spans="2:65" s="1" customFormat="1" ht="38.25" customHeight="1">
      <c r="B147" s="32"/>
      <c r="C147" s="129" t="s">
        <v>202</v>
      </c>
      <c r="D147" s="129" t="s">
        <v>155</v>
      </c>
      <c r="E147" s="130" t="s">
        <v>203</v>
      </c>
      <c r="F147" s="211" t="s">
        <v>204</v>
      </c>
      <c r="G147" s="211"/>
      <c r="H147" s="211"/>
      <c r="I147" s="211"/>
      <c r="J147" s="131" t="s">
        <v>168</v>
      </c>
      <c r="K147" s="132">
        <v>719.029</v>
      </c>
      <c r="L147" s="212"/>
      <c r="M147" s="212"/>
      <c r="N147" s="212">
        <f>ROUND(L147*K147,2)</f>
        <v>0</v>
      </c>
      <c r="O147" s="212"/>
      <c r="P147" s="212"/>
      <c r="Q147" s="212"/>
      <c r="R147" s="33"/>
      <c r="T147" s="133" t="s">
        <v>20</v>
      </c>
      <c r="U147" s="39" t="s">
        <v>46</v>
      </c>
      <c r="V147" s="134">
        <v>0.36599999999999999</v>
      </c>
      <c r="W147" s="134">
        <f>V147*K147</f>
        <v>263.16461399999997</v>
      </c>
      <c r="X147" s="134">
        <v>0</v>
      </c>
      <c r="Y147" s="134">
        <f>X147*K147</f>
        <v>0</v>
      </c>
      <c r="Z147" s="134">
        <v>0.46200000000000002</v>
      </c>
      <c r="AA147" s="135">
        <f>Z147*K147</f>
        <v>332.19139799999999</v>
      </c>
      <c r="AR147" s="20" t="s">
        <v>159</v>
      </c>
      <c r="AT147" s="20" t="s">
        <v>155</v>
      </c>
      <c r="AU147" s="20" t="s">
        <v>124</v>
      </c>
      <c r="AY147" s="20" t="s">
        <v>154</v>
      </c>
      <c r="BE147" s="136">
        <f>IF(U147="základní",N147,0)</f>
        <v>0</v>
      </c>
      <c r="BF147" s="136">
        <f>IF(U147="snížená",N147,0)</f>
        <v>0</v>
      </c>
      <c r="BG147" s="136">
        <f>IF(U147="zákl. přenesená",N147,0)</f>
        <v>0</v>
      </c>
      <c r="BH147" s="136">
        <f>IF(U147="sníž. přenesená",N147,0)</f>
        <v>0</v>
      </c>
      <c r="BI147" s="136">
        <f>IF(U147="nulová",N147,0)</f>
        <v>0</v>
      </c>
      <c r="BJ147" s="20" t="s">
        <v>89</v>
      </c>
      <c r="BK147" s="136">
        <f>ROUND(L147*K147,2)</f>
        <v>0</v>
      </c>
      <c r="BL147" s="20" t="s">
        <v>159</v>
      </c>
      <c r="BM147" s="20" t="s">
        <v>205</v>
      </c>
    </row>
    <row r="148" spans="2:65" s="10" customFormat="1" ht="25.5" customHeight="1">
      <c r="B148" s="137"/>
      <c r="E148" s="138" t="s">
        <v>20</v>
      </c>
      <c r="F148" s="217" t="s">
        <v>206</v>
      </c>
      <c r="G148" s="218"/>
      <c r="H148" s="218"/>
      <c r="I148" s="218"/>
      <c r="K148" s="138" t="s">
        <v>20</v>
      </c>
      <c r="R148" s="139"/>
      <c r="T148" s="140"/>
      <c r="AA148" s="141"/>
      <c r="AT148" s="138" t="s">
        <v>162</v>
      </c>
      <c r="AU148" s="138" t="s">
        <v>124</v>
      </c>
      <c r="AV148" s="10" t="s">
        <v>89</v>
      </c>
      <c r="AW148" s="10" t="s">
        <v>38</v>
      </c>
      <c r="AX148" s="10" t="s">
        <v>81</v>
      </c>
      <c r="AY148" s="138" t="s">
        <v>154</v>
      </c>
    </row>
    <row r="149" spans="2:65" s="10" customFormat="1" ht="38.25" customHeight="1">
      <c r="B149" s="137"/>
      <c r="E149" s="138" t="s">
        <v>20</v>
      </c>
      <c r="F149" s="219" t="s">
        <v>200</v>
      </c>
      <c r="G149" s="220"/>
      <c r="H149" s="220"/>
      <c r="I149" s="220"/>
      <c r="K149" s="138" t="s">
        <v>20</v>
      </c>
      <c r="R149" s="139"/>
      <c r="T149" s="140"/>
      <c r="AA149" s="141"/>
      <c r="AT149" s="138" t="s">
        <v>162</v>
      </c>
      <c r="AU149" s="138" t="s">
        <v>124</v>
      </c>
      <c r="AV149" s="10" t="s">
        <v>89</v>
      </c>
      <c r="AW149" s="10" t="s">
        <v>38</v>
      </c>
      <c r="AX149" s="10" t="s">
        <v>81</v>
      </c>
      <c r="AY149" s="138" t="s">
        <v>154</v>
      </c>
    </row>
    <row r="150" spans="2:65" s="11" customFormat="1" ht="16.5" customHeight="1">
      <c r="B150" s="142"/>
      <c r="E150" s="143" t="s">
        <v>20</v>
      </c>
      <c r="F150" s="213" t="s">
        <v>201</v>
      </c>
      <c r="G150" s="214"/>
      <c r="H150" s="214"/>
      <c r="I150" s="214"/>
      <c r="K150" s="144">
        <v>719.029</v>
      </c>
      <c r="R150" s="145"/>
      <c r="T150" s="146"/>
      <c r="AA150" s="147"/>
      <c r="AT150" s="143" t="s">
        <v>162</v>
      </c>
      <c r="AU150" s="143" t="s">
        <v>124</v>
      </c>
      <c r="AV150" s="11" t="s">
        <v>124</v>
      </c>
      <c r="AW150" s="11" t="s">
        <v>38</v>
      </c>
      <c r="AX150" s="11" t="s">
        <v>89</v>
      </c>
      <c r="AY150" s="143" t="s">
        <v>154</v>
      </c>
    </row>
    <row r="151" spans="2:65" s="1" customFormat="1" ht="25.5" customHeight="1">
      <c r="B151" s="32"/>
      <c r="C151" s="129" t="s">
        <v>207</v>
      </c>
      <c r="D151" s="129" t="s">
        <v>155</v>
      </c>
      <c r="E151" s="130" t="s">
        <v>208</v>
      </c>
      <c r="F151" s="211" t="s">
        <v>209</v>
      </c>
      <c r="G151" s="211"/>
      <c r="H151" s="211"/>
      <c r="I151" s="211"/>
      <c r="J151" s="131" t="s">
        <v>168</v>
      </c>
      <c r="K151" s="132">
        <v>719.029</v>
      </c>
      <c r="L151" s="212"/>
      <c r="M151" s="212"/>
      <c r="N151" s="212">
        <f>ROUND(L151*K151,2)</f>
        <v>0</v>
      </c>
      <c r="O151" s="212"/>
      <c r="P151" s="212"/>
      <c r="Q151" s="212"/>
      <c r="R151" s="33"/>
      <c r="T151" s="133" t="s">
        <v>20</v>
      </c>
      <c r="U151" s="39" t="s">
        <v>46</v>
      </c>
      <c r="V151" s="134">
        <v>5.7000000000000002E-2</v>
      </c>
      <c r="W151" s="134">
        <f>V151*K151</f>
        <v>40.984653000000002</v>
      </c>
      <c r="X151" s="134">
        <v>0</v>
      </c>
      <c r="Y151" s="134">
        <f>X151*K151</f>
        <v>0</v>
      </c>
      <c r="Z151" s="134">
        <v>9.8000000000000004E-2</v>
      </c>
      <c r="AA151" s="135">
        <f>Z151*K151</f>
        <v>70.464842000000004</v>
      </c>
      <c r="AR151" s="20" t="s">
        <v>159</v>
      </c>
      <c r="AT151" s="20" t="s">
        <v>155</v>
      </c>
      <c r="AU151" s="20" t="s">
        <v>124</v>
      </c>
      <c r="AY151" s="20" t="s">
        <v>154</v>
      </c>
      <c r="BE151" s="136">
        <f>IF(U151="základní",N151,0)</f>
        <v>0</v>
      </c>
      <c r="BF151" s="136">
        <f>IF(U151="snížená",N151,0)</f>
        <v>0</v>
      </c>
      <c r="BG151" s="136">
        <f>IF(U151="zákl. přenesená",N151,0)</f>
        <v>0</v>
      </c>
      <c r="BH151" s="136">
        <f>IF(U151="sníž. přenesená",N151,0)</f>
        <v>0</v>
      </c>
      <c r="BI151" s="136">
        <f>IF(U151="nulová",N151,0)</f>
        <v>0</v>
      </c>
      <c r="BJ151" s="20" t="s">
        <v>89</v>
      </c>
      <c r="BK151" s="136">
        <f>ROUND(L151*K151,2)</f>
        <v>0</v>
      </c>
      <c r="BL151" s="20" t="s">
        <v>159</v>
      </c>
      <c r="BM151" s="20" t="s">
        <v>210</v>
      </c>
    </row>
    <row r="152" spans="2:65" s="10" customFormat="1" ht="25.5" customHeight="1">
      <c r="B152" s="137"/>
      <c r="E152" s="138" t="s">
        <v>20</v>
      </c>
      <c r="F152" s="217" t="s">
        <v>211</v>
      </c>
      <c r="G152" s="218"/>
      <c r="H152" s="218"/>
      <c r="I152" s="218"/>
      <c r="K152" s="138" t="s">
        <v>20</v>
      </c>
      <c r="R152" s="139"/>
      <c r="T152" s="140"/>
      <c r="AA152" s="141"/>
      <c r="AT152" s="138" t="s">
        <v>162</v>
      </c>
      <c r="AU152" s="138" t="s">
        <v>124</v>
      </c>
      <c r="AV152" s="10" t="s">
        <v>89</v>
      </c>
      <c r="AW152" s="10" t="s">
        <v>38</v>
      </c>
      <c r="AX152" s="10" t="s">
        <v>81</v>
      </c>
      <c r="AY152" s="138" t="s">
        <v>154</v>
      </c>
    </row>
    <row r="153" spans="2:65" s="10" customFormat="1" ht="38.25" customHeight="1">
      <c r="B153" s="137"/>
      <c r="E153" s="138" t="s">
        <v>20</v>
      </c>
      <c r="F153" s="219" t="s">
        <v>200</v>
      </c>
      <c r="G153" s="220"/>
      <c r="H153" s="220"/>
      <c r="I153" s="220"/>
      <c r="K153" s="138" t="s">
        <v>20</v>
      </c>
      <c r="R153" s="139"/>
      <c r="T153" s="140"/>
      <c r="AA153" s="141"/>
      <c r="AT153" s="138" t="s">
        <v>162</v>
      </c>
      <c r="AU153" s="138" t="s">
        <v>124</v>
      </c>
      <c r="AV153" s="10" t="s">
        <v>89</v>
      </c>
      <c r="AW153" s="10" t="s">
        <v>38</v>
      </c>
      <c r="AX153" s="10" t="s">
        <v>81</v>
      </c>
      <c r="AY153" s="138" t="s">
        <v>154</v>
      </c>
    </row>
    <row r="154" spans="2:65" s="11" customFormat="1" ht="16.5" customHeight="1">
      <c r="B154" s="142"/>
      <c r="E154" s="143" t="s">
        <v>20</v>
      </c>
      <c r="F154" s="213" t="s">
        <v>201</v>
      </c>
      <c r="G154" s="214"/>
      <c r="H154" s="214"/>
      <c r="I154" s="214"/>
      <c r="K154" s="144">
        <v>719.029</v>
      </c>
      <c r="R154" s="145"/>
      <c r="T154" s="146"/>
      <c r="AA154" s="147"/>
      <c r="AT154" s="143" t="s">
        <v>162</v>
      </c>
      <c r="AU154" s="143" t="s">
        <v>124</v>
      </c>
      <c r="AV154" s="11" t="s">
        <v>124</v>
      </c>
      <c r="AW154" s="11" t="s">
        <v>38</v>
      </c>
      <c r="AX154" s="11" t="s">
        <v>89</v>
      </c>
      <c r="AY154" s="143" t="s">
        <v>154</v>
      </c>
    </row>
    <row r="155" spans="2:65" s="1" customFormat="1" ht="25.5" customHeight="1">
      <c r="B155" s="32"/>
      <c r="C155" s="129" t="s">
        <v>212</v>
      </c>
      <c r="D155" s="129" t="s">
        <v>155</v>
      </c>
      <c r="E155" s="130" t="s">
        <v>213</v>
      </c>
      <c r="F155" s="211" t="s">
        <v>214</v>
      </c>
      <c r="G155" s="211"/>
      <c r="H155" s="211"/>
      <c r="I155" s="211"/>
      <c r="J155" s="131" t="s">
        <v>168</v>
      </c>
      <c r="K155" s="132">
        <v>1.395</v>
      </c>
      <c r="L155" s="212"/>
      <c r="M155" s="212"/>
      <c r="N155" s="212">
        <f>ROUND(L155*K155,2)</f>
        <v>0</v>
      </c>
      <c r="O155" s="212"/>
      <c r="P155" s="212"/>
      <c r="Q155" s="212"/>
      <c r="R155" s="33"/>
      <c r="T155" s="133" t="s">
        <v>20</v>
      </c>
      <c r="U155" s="39" t="s">
        <v>46</v>
      </c>
      <c r="V155" s="134">
        <v>7.5999999999999998E-2</v>
      </c>
      <c r="W155" s="134">
        <f>V155*K155</f>
        <v>0.10602</v>
      </c>
      <c r="X155" s="134">
        <v>0</v>
      </c>
      <c r="Y155" s="134">
        <f>X155*K155</f>
        <v>0</v>
      </c>
      <c r="Z155" s="134">
        <v>0.3</v>
      </c>
      <c r="AA155" s="135">
        <f>Z155*K155</f>
        <v>0.41849999999999998</v>
      </c>
      <c r="AR155" s="20" t="s">
        <v>159</v>
      </c>
      <c r="AT155" s="20" t="s">
        <v>155</v>
      </c>
      <c r="AU155" s="20" t="s">
        <v>124</v>
      </c>
      <c r="AY155" s="20" t="s">
        <v>154</v>
      </c>
      <c r="BE155" s="136">
        <f>IF(U155="základní",N155,0)</f>
        <v>0</v>
      </c>
      <c r="BF155" s="136">
        <f>IF(U155="snížená",N155,0)</f>
        <v>0</v>
      </c>
      <c r="BG155" s="136">
        <f>IF(U155="zákl. přenesená",N155,0)</f>
        <v>0</v>
      </c>
      <c r="BH155" s="136">
        <f>IF(U155="sníž. přenesená",N155,0)</f>
        <v>0</v>
      </c>
      <c r="BI155" s="136">
        <f>IF(U155="nulová",N155,0)</f>
        <v>0</v>
      </c>
      <c r="BJ155" s="20" t="s">
        <v>89</v>
      </c>
      <c r="BK155" s="136">
        <f>ROUND(L155*K155,2)</f>
        <v>0</v>
      </c>
      <c r="BL155" s="20" t="s">
        <v>159</v>
      </c>
      <c r="BM155" s="20" t="s">
        <v>215</v>
      </c>
    </row>
    <row r="156" spans="2:65" s="10" customFormat="1" ht="25.5" customHeight="1">
      <c r="B156" s="137"/>
      <c r="E156" s="138" t="s">
        <v>20</v>
      </c>
      <c r="F156" s="217" t="s">
        <v>216</v>
      </c>
      <c r="G156" s="218"/>
      <c r="H156" s="218"/>
      <c r="I156" s="218"/>
      <c r="K156" s="138" t="s">
        <v>20</v>
      </c>
      <c r="R156" s="139"/>
      <c r="T156" s="140"/>
      <c r="AA156" s="141"/>
      <c r="AT156" s="138" t="s">
        <v>162</v>
      </c>
      <c r="AU156" s="138" t="s">
        <v>124</v>
      </c>
      <c r="AV156" s="10" t="s">
        <v>89</v>
      </c>
      <c r="AW156" s="10" t="s">
        <v>38</v>
      </c>
      <c r="AX156" s="10" t="s">
        <v>81</v>
      </c>
      <c r="AY156" s="138" t="s">
        <v>154</v>
      </c>
    </row>
    <row r="157" spans="2:65" s="11" customFormat="1" ht="16.5" customHeight="1">
      <c r="B157" s="142"/>
      <c r="E157" s="143" t="s">
        <v>20</v>
      </c>
      <c r="F157" s="213" t="s">
        <v>217</v>
      </c>
      <c r="G157" s="214"/>
      <c r="H157" s="214"/>
      <c r="I157" s="214"/>
      <c r="K157" s="144">
        <v>1.395</v>
      </c>
      <c r="R157" s="145"/>
      <c r="T157" s="146"/>
      <c r="AA157" s="147"/>
      <c r="AT157" s="143" t="s">
        <v>162</v>
      </c>
      <c r="AU157" s="143" t="s">
        <v>124</v>
      </c>
      <c r="AV157" s="11" t="s">
        <v>124</v>
      </c>
      <c r="AW157" s="11" t="s">
        <v>38</v>
      </c>
      <c r="AX157" s="11" t="s">
        <v>89</v>
      </c>
      <c r="AY157" s="143" t="s">
        <v>154</v>
      </c>
    </row>
    <row r="158" spans="2:65" s="1" customFormat="1" ht="25.5" customHeight="1">
      <c r="B158" s="32"/>
      <c r="C158" s="129" t="s">
        <v>218</v>
      </c>
      <c r="D158" s="129" t="s">
        <v>155</v>
      </c>
      <c r="E158" s="130" t="s">
        <v>219</v>
      </c>
      <c r="F158" s="211" t="s">
        <v>220</v>
      </c>
      <c r="G158" s="211"/>
      <c r="H158" s="211"/>
      <c r="I158" s="211"/>
      <c r="J158" s="131" t="s">
        <v>221</v>
      </c>
      <c r="K158" s="132">
        <v>134.5</v>
      </c>
      <c r="L158" s="212"/>
      <c r="M158" s="212"/>
      <c r="N158" s="212">
        <f>ROUND(L158*K158,2)</f>
        <v>0</v>
      </c>
      <c r="O158" s="212"/>
      <c r="P158" s="212"/>
      <c r="Q158" s="212"/>
      <c r="R158" s="33"/>
      <c r="T158" s="133" t="s">
        <v>20</v>
      </c>
      <c r="U158" s="39" t="s">
        <v>46</v>
      </c>
      <c r="V158" s="134">
        <v>0.13300000000000001</v>
      </c>
      <c r="W158" s="134">
        <f>V158*K158</f>
        <v>17.888500000000001</v>
      </c>
      <c r="X158" s="134">
        <v>0</v>
      </c>
      <c r="Y158" s="134">
        <f>X158*K158</f>
        <v>0</v>
      </c>
      <c r="Z158" s="134">
        <v>0.20499999999999999</v>
      </c>
      <c r="AA158" s="135">
        <f>Z158*K158</f>
        <v>27.572499999999998</v>
      </c>
      <c r="AR158" s="20" t="s">
        <v>159</v>
      </c>
      <c r="AT158" s="20" t="s">
        <v>155</v>
      </c>
      <c r="AU158" s="20" t="s">
        <v>124</v>
      </c>
      <c r="AY158" s="20" t="s">
        <v>154</v>
      </c>
      <c r="BE158" s="136">
        <f>IF(U158="základní",N158,0)</f>
        <v>0</v>
      </c>
      <c r="BF158" s="136">
        <f>IF(U158="snížená",N158,0)</f>
        <v>0</v>
      </c>
      <c r="BG158" s="136">
        <f>IF(U158="zákl. přenesená",N158,0)</f>
        <v>0</v>
      </c>
      <c r="BH158" s="136">
        <f>IF(U158="sníž. přenesená",N158,0)</f>
        <v>0</v>
      </c>
      <c r="BI158" s="136">
        <f>IF(U158="nulová",N158,0)</f>
        <v>0</v>
      </c>
      <c r="BJ158" s="20" t="s">
        <v>89</v>
      </c>
      <c r="BK158" s="136">
        <f>ROUND(L158*K158,2)</f>
        <v>0</v>
      </c>
      <c r="BL158" s="20" t="s">
        <v>159</v>
      </c>
      <c r="BM158" s="20" t="s">
        <v>222</v>
      </c>
    </row>
    <row r="159" spans="2:65" s="11" customFormat="1" ht="25.5" customHeight="1">
      <c r="B159" s="142"/>
      <c r="E159" s="143" t="s">
        <v>20</v>
      </c>
      <c r="F159" s="200" t="s">
        <v>223</v>
      </c>
      <c r="G159" s="201"/>
      <c r="H159" s="201"/>
      <c r="I159" s="201"/>
      <c r="K159" s="144">
        <v>134.5</v>
      </c>
      <c r="R159" s="145"/>
      <c r="T159" s="146"/>
      <c r="AA159" s="147"/>
      <c r="AT159" s="143" t="s">
        <v>162</v>
      </c>
      <c r="AU159" s="143" t="s">
        <v>124</v>
      </c>
      <c r="AV159" s="11" t="s">
        <v>124</v>
      </c>
      <c r="AW159" s="11" t="s">
        <v>38</v>
      </c>
      <c r="AX159" s="11" t="s">
        <v>89</v>
      </c>
      <c r="AY159" s="143" t="s">
        <v>154</v>
      </c>
    </row>
    <row r="160" spans="2:65" s="1" customFormat="1" ht="38.25" customHeight="1">
      <c r="B160" s="32"/>
      <c r="C160" s="129" t="s">
        <v>224</v>
      </c>
      <c r="D160" s="129" t="s">
        <v>155</v>
      </c>
      <c r="E160" s="130" t="s">
        <v>225</v>
      </c>
      <c r="F160" s="211" t="s">
        <v>226</v>
      </c>
      <c r="G160" s="211"/>
      <c r="H160" s="211"/>
      <c r="I160" s="211"/>
      <c r="J160" s="131" t="s">
        <v>158</v>
      </c>
      <c r="K160" s="132">
        <v>1</v>
      </c>
      <c r="L160" s="212"/>
      <c r="M160" s="212"/>
      <c r="N160" s="212">
        <f t="shared" ref="N160:N174" si="0">ROUND(L160*K160,2)</f>
        <v>0</v>
      </c>
      <c r="O160" s="212"/>
      <c r="P160" s="212"/>
      <c r="Q160" s="212"/>
      <c r="R160" s="33"/>
      <c r="T160" s="133" t="s">
        <v>20</v>
      </c>
      <c r="U160" s="39" t="s">
        <v>46</v>
      </c>
      <c r="V160" s="134">
        <v>0.34300000000000003</v>
      </c>
      <c r="W160" s="134">
        <f t="shared" ref="W160:W174" si="1">V160*K160</f>
        <v>0.34300000000000003</v>
      </c>
      <c r="X160" s="134">
        <v>0</v>
      </c>
      <c r="Y160" s="134">
        <f t="shared" ref="Y160:Y174" si="2">X160*K160</f>
        <v>0</v>
      </c>
      <c r="Z160" s="134">
        <v>0</v>
      </c>
      <c r="AA160" s="135">
        <f t="shared" ref="AA160:AA174" si="3">Z160*K160</f>
        <v>0</v>
      </c>
      <c r="AR160" s="20" t="s">
        <v>159</v>
      </c>
      <c r="AT160" s="20" t="s">
        <v>155</v>
      </c>
      <c r="AU160" s="20" t="s">
        <v>124</v>
      </c>
      <c r="AY160" s="20" t="s">
        <v>154</v>
      </c>
      <c r="BE160" s="136">
        <f t="shared" ref="BE160:BE174" si="4">IF(U160="základní",N160,0)</f>
        <v>0</v>
      </c>
      <c r="BF160" s="136">
        <f t="shared" ref="BF160:BF174" si="5">IF(U160="snížená",N160,0)</f>
        <v>0</v>
      </c>
      <c r="BG160" s="136">
        <f t="shared" ref="BG160:BG174" si="6">IF(U160="zákl. přenesená",N160,0)</f>
        <v>0</v>
      </c>
      <c r="BH160" s="136">
        <f t="shared" ref="BH160:BH174" si="7">IF(U160="sníž. přenesená",N160,0)</f>
        <v>0</v>
      </c>
      <c r="BI160" s="136">
        <f t="shared" ref="BI160:BI174" si="8">IF(U160="nulová",N160,0)</f>
        <v>0</v>
      </c>
      <c r="BJ160" s="20" t="s">
        <v>89</v>
      </c>
      <c r="BK160" s="136">
        <f t="shared" ref="BK160:BK174" si="9">ROUND(L160*K160,2)</f>
        <v>0</v>
      </c>
      <c r="BL160" s="20" t="s">
        <v>159</v>
      </c>
      <c r="BM160" s="20" t="s">
        <v>227</v>
      </c>
    </row>
    <row r="161" spans="2:65" s="1" customFormat="1" ht="38.25" customHeight="1">
      <c r="B161" s="32"/>
      <c r="C161" s="129" t="s">
        <v>228</v>
      </c>
      <c r="D161" s="129" t="s">
        <v>155</v>
      </c>
      <c r="E161" s="130" t="s">
        <v>229</v>
      </c>
      <c r="F161" s="211" t="s">
        <v>230</v>
      </c>
      <c r="G161" s="211"/>
      <c r="H161" s="211"/>
      <c r="I161" s="211"/>
      <c r="J161" s="131" t="s">
        <v>158</v>
      </c>
      <c r="K161" s="132">
        <v>1</v>
      </c>
      <c r="L161" s="212"/>
      <c r="M161" s="212"/>
      <c r="N161" s="212">
        <f t="shared" si="0"/>
        <v>0</v>
      </c>
      <c r="O161" s="212"/>
      <c r="P161" s="212"/>
      <c r="Q161" s="212"/>
      <c r="R161" s="33"/>
      <c r="T161" s="133" t="s">
        <v>20</v>
      </c>
      <c r="U161" s="39" t="s">
        <v>46</v>
      </c>
      <c r="V161" s="134">
        <v>1.353</v>
      </c>
      <c r="W161" s="134">
        <f t="shared" si="1"/>
        <v>1.353</v>
      </c>
      <c r="X161" s="134">
        <v>0</v>
      </c>
      <c r="Y161" s="134">
        <f t="shared" si="2"/>
        <v>0</v>
      </c>
      <c r="Z161" s="134">
        <v>0</v>
      </c>
      <c r="AA161" s="135">
        <f t="shared" si="3"/>
        <v>0</v>
      </c>
      <c r="AR161" s="20" t="s">
        <v>159</v>
      </c>
      <c r="AT161" s="20" t="s">
        <v>155</v>
      </c>
      <c r="AU161" s="20" t="s">
        <v>124</v>
      </c>
      <c r="AY161" s="20" t="s">
        <v>154</v>
      </c>
      <c r="BE161" s="136">
        <f t="shared" si="4"/>
        <v>0</v>
      </c>
      <c r="BF161" s="136">
        <f t="shared" si="5"/>
        <v>0</v>
      </c>
      <c r="BG161" s="136">
        <f t="shared" si="6"/>
        <v>0</v>
      </c>
      <c r="BH161" s="136">
        <f t="shared" si="7"/>
        <v>0</v>
      </c>
      <c r="BI161" s="136">
        <f t="shared" si="8"/>
        <v>0</v>
      </c>
      <c r="BJ161" s="20" t="s">
        <v>89</v>
      </c>
      <c r="BK161" s="136">
        <f t="shared" si="9"/>
        <v>0</v>
      </c>
      <c r="BL161" s="20" t="s">
        <v>159</v>
      </c>
      <c r="BM161" s="20" t="s">
        <v>231</v>
      </c>
    </row>
    <row r="162" spans="2:65" s="1" customFormat="1" ht="38.25" customHeight="1">
      <c r="B162" s="32"/>
      <c r="C162" s="129" t="s">
        <v>232</v>
      </c>
      <c r="D162" s="129" t="s">
        <v>155</v>
      </c>
      <c r="E162" s="130" t="s">
        <v>233</v>
      </c>
      <c r="F162" s="211" t="s">
        <v>234</v>
      </c>
      <c r="G162" s="211"/>
      <c r="H162" s="211"/>
      <c r="I162" s="211"/>
      <c r="J162" s="131" t="s">
        <v>158</v>
      </c>
      <c r="K162" s="132">
        <v>1</v>
      </c>
      <c r="L162" s="212"/>
      <c r="M162" s="212"/>
      <c r="N162" s="212">
        <f t="shared" si="0"/>
        <v>0</v>
      </c>
      <c r="O162" s="212"/>
      <c r="P162" s="212"/>
      <c r="Q162" s="212"/>
      <c r="R162" s="33"/>
      <c r="T162" s="133" t="s">
        <v>20</v>
      </c>
      <c r="U162" s="39" t="s">
        <v>46</v>
      </c>
      <c r="V162" s="134">
        <v>1.135</v>
      </c>
      <c r="W162" s="134">
        <f t="shared" si="1"/>
        <v>1.135</v>
      </c>
      <c r="X162" s="134">
        <v>0</v>
      </c>
      <c r="Y162" s="134">
        <f t="shared" si="2"/>
        <v>0</v>
      </c>
      <c r="Z162" s="134">
        <v>0</v>
      </c>
      <c r="AA162" s="135">
        <f t="shared" si="3"/>
        <v>0</v>
      </c>
      <c r="AR162" s="20" t="s">
        <v>159</v>
      </c>
      <c r="AT162" s="20" t="s">
        <v>155</v>
      </c>
      <c r="AU162" s="20" t="s">
        <v>124</v>
      </c>
      <c r="AY162" s="20" t="s">
        <v>154</v>
      </c>
      <c r="BE162" s="136">
        <f t="shared" si="4"/>
        <v>0</v>
      </c>
      <c r="BF162" s="136">
        <f t="shared" si="5"/>
        <v>0</v>
      </c>
      <c r="BG162" s="136">
        <f t="shared" si="6"/>
        <v>0</v>
      </c>
      <c r="BH162" s="136">
        <f t="shared" si="7"/>
        <v>0</v>
      </c>
      <c r="BI162" s="136">
        <f t="shared" si="8"/>
        <v>0</v>
      </c>
      <c r="BJ162" s="20" t="s">
        <v>89</v>
      </c>
      <c r="BK162" s="136">
        <f t="shared" si="9"/>
        <v>0</v>
      </c>
      <c r="BL162" s="20" t="s">
        <v>159</v>
      </c>
      <c r="BM162" s="20" t="s">
        <v>235</v>
      </c>
    </row>
    <row r="163" spans="2:65" s="1" customFormat="1" ht="38.25" customHeight="1">
      <c r="B163" s="32"/>
      <c r="C163" s="129" t="s">
        <v>11</v>
      </c>
      <c r="D163" s="129" t="s">
        <v>155</v>
      </c>
      <c r="E163" s="130" t="s">
        <v>236</v>
      </c>
      <c r="F163" s="211" t="s">
        <v>237</v>
      </c>
      <c r="G163" s="211"/>
      <c r="H163" s="211"/>
      <c r="I163" s="211"/>
      <c r="J163" s="131" t="s">
        <v>158</v>
      </c>
      <c r="K163" s="132">
        <v>1</v>
      </c>
      <c r="L163" s="212"/>
      <c r="M163" s="212"/>
      <c r="N163" s="212">
        <f t="shared" si="0"/>
        <v>0</v>
      </c>
      <c r="O163" s="212"/>
      <c r="P163" s="212"/>
      <c r="Q163" s="212"/>
      <c r="R163" s="33"/>
      <c r="T163" s="133" t="s">
        <v>20</v>
      </c>
      <c r="U163" s="39" t="s">
        <v>46</v>
      </c>
      <c r="V163" s="134">
        <v>3.8410000000000002</v>
      </c>
      <c r="W163" s="134">
        <f t="shared" si="1"/>
        <v>3.8410000000000002</v>
      </c>
      <c r="X163" s="134">
        <v>0</v>
      </c>
      <c r="Y163" s="134">
        <f t="shared" si="2"/>
        <v>0</v>
      </c>
      <c r="Z163" s="134">
        <v>0</v>
      </c>
      <c r="AA163" s="135">
        <f t="shared" si="3"/>
        <v>0</v>
      </c>
      <c r="AR163" s="20" t="s">
        <v>159</v>
      </c>
      <c r="AT163" s="20" t="s">
        <v>155</v>
      </c>
      <c r="AU163" s="20" t="s">
        <v>124</v>
      </c>
      <c r="AY163" s="20" t="s">
        <v>154</v>
      </c>
      <c r="BE163" s="136">
        <f t="shared" si="4"/>
        <v>0</v>
      </c>
      <c r="BF163" s="136">
        <f t="shared" si="5"/>
        <v>0</v>
      </c>
      <c r="BG163" s="136">
        <f t="shared" si="6"/>
        <v>0</v>
      </c>
      <c r="BH163" s="136">
        <f t="shared" si="7"/>
        <v>0</v>
      </c>
      <c r="BI163" s="136">
        <f t="shared" si="8"/>
        <v>0</v>
      </c>
      <c r="BJ163" s="20" t="s">
        <v>89</v>
      </c>
      <c r="BK163" s="136">
        <f t="shared" si="9"/>
        <v>0</v>
      </c>
      <c r="BL163" s="20" t="s">
        <v>159</v>
      </c>
      <c r="BM163" s="20" t="s">
        <v>238</v>
      </c>
    </row>
    <row r="164" spans="2:65" s="1" customFormat="1" ht="25.5" customHeight="1">
      <c r="B164" s="32"/>
      <c r="C164" s="129" t="s">
        <v>239</v>
      </c>
      <c r="D164" s="129" t="s">
        <v>155</v>
      </c>
      <c r="E164" s="130" t="s">
        <v>240</v>
      </c>
      <c r="F164" s="211" t="s">
        <v>241</v>
      </c>
      <c r="G164" s="211"/>
      <c r="H164" s="211"/>
      <c r="I164" s="211"/>
      <c r="J164" s="131" t="s">
        <v>158</v>
      </c>
      <c r="K164" s="132">
        <v>1</v>
      </c>
      <c r="L164" s="212"/>
      <c r="M164" s="212"/>
      <c r="N164" s="212">
        <f t="shared" si="0"/>
        <v>0</v>
      </c>
      <c r="O164" s="212"/>
      <c r="P164" s="212"/>
      <c r="Q164" s="212"/>
      <c r="R164" s="33"/>
      <c r="T164" s="133" t="s">
        <v>20</v>
      </c>
      <c r="U164" s="39" t="s">
        <v>46</v>
      </c>
      <c r="V164" s="134">
        <v>0.45200000000000001</v>
      </c>
      <c r="W164" s="134">
        <f t="shared" si="1"/>
        <v>0.45200000000000001</v>
      </c>
      <c r="X164" s="134">
        <v>0</v>
      </c>
      <c r="Y164" s="134">
        <f t="shared" si="2"/>
        <v>0</v>
      </c>
      <c r="Z164" s="134">
        <v>0</v>
      </c>
      <c r="AA164" s="135">
        <f t="shared" si="3"/>
        <v>0</v>
      </c>
      <c r="AR164" s="20" t="s">
        <v>159</v>
      </c>
      <c r="AT164" s="20" t="s">
        <v>155</v>
      </c>
      <c r="AU164" s="20" t="s">
        <v>124</v>
      </c>
      <c r="AY164" s="20" t="s">
        <v>154</v>
      </c>
      <c r="BE164" s="136">
        <f t="shared" si="4"/>
        <v>0</v>
      </c>
      <c r="BF164" s="136">
        <f t="shared" si="5"/>
        <v>0</v>
      </c>
      <c r="BG164" s="136">
        <f t="shared" si="6"/>
        <v>0</v>
      </c>
      <c r="BH164" s="136">
        <f t="shared" si="7"/>
        <v>0</v>
      </c>
      <c r="BI164" s="136">
        <f t="shared" si="8"/>
        <v>0</v>
      </c>
      <c r="BJ164" s="20" t="s">
        <v>89</v>
      </c>
      <c r="BK164" s="136">
        <f t="shared" si="9"/>
        <v>0</v>
      </c>
      <c r="BL164" s="20" t="s">
        <v>159</v>
      </c>
      <c r="BM164" s="20" t="s">
        <v>242</v>
      </c>
    </row>
    <row r="165" spans="2:65" s="1" customFormat="1" ht="25.5" customHeight="1">
      <c r="B165" s="32"/>
      <c r="C165" s="129" t="s">
        <v>243</v>
      </c>
      <c r="D165" s="129" t="s">
        <v>155</v>
      </c>
      <c r="E165" s="130" t="s">
        <v>244</v>
      </c>
      <c r="F165" s="211" t="s">
        <v>245</v>
      </c>
      <c r="G165" s="211"/>
      <c r="H165" s="211"/>
      <c r="I165" s="211"/>
      <c r="J165" s="131" t="s">
        <v>158</v>
      </c>
      <c r="K165" s="132">
        <v>1</v>
      </c>
      <c r="L165" s="212"/>
      <c r="M165" s="212"/>
      <c r="N165" s="212">
        <f t="shared" si="0"/>
        <v>0</v>
      </c>
      <c r="O165" s="212"/>
      <c r="P165" s="212"/>
      <c r="Q165" s="212"/>
      <c r="R165" s="33"/>
      <c r="T165" s="133" t="s">
        <v>20</v>
      </c>
      <c r="U165" s="39" t="s">
        <v>46</v>
      </c>
      <c r="V165" s="134">
        <v>0.88900000000000001</v>
      </c>
      <c r="W165" s="134">
        <f t="shared" si="1"/>
        <v>0.88900000000000001</v>
      </c>
      <c r="X165" s="134">
        <v>0</v>
      </c>
      <c r="Y165" s="134">
        <f t="shared" si="2"/>
        <v>0</v>
      </c>
      <c r="Z165" s="134">
        <v>0</v>
      </c>
      <c r="AA165" s="135">
        <f t="shared" si="3"/>
        <v>0</v>
      </c>
      <c r="AR165" s="20" t="s">
        <v>159</v>
      </c>
      <c r="AT165" s="20" t="s">
        <v>155</v>
      </c>
      <c r="AU165" s="20" t="s">
        <v>124</v>
      </c>
      <c r="AY165" s="20" t="s">
        <v>154</v>
      </c>
      <c r="BE165" s="136">
        <f t="shared" si="4"/>
        <v>0</v>
      </c>
      <c r="BF165" s="136">
        <f t="shared" si="5"/>
        <v>0</v>
      </c>
      <c r="BG165" s="136">
        <f t="shared" si="6"/>
        <v>0</v>
      </c>
      <c r="BH165" s="136">
        <f t="shared" si="7"/>
        <v>0</v>
      </c>
      <c r="BI165" s="136">
        <f t="shared" si="8"/>
        <v>0</v>
      </c>
      <c r="BJ165" s="20" t="s">
        <v>89</v>
      </c>
      <c r="BK165" s="136">
        <f t="shared" si="9"/>
        <v>0</v>
      </c>
      <c r="BL165" s="20" t="s">
        <v>159</v>
      </c>
      <c r="BM165" s="20" t="s">
        <v>246</v>
      </c>
    </row>
    <row r="166" spans="2:65" s="1" customFormat="1" ht="25.5" customHeight="1">
      <c r="B166" s="32"/>
      <c r="C166" s="129" t="s">
        <v>247</v>
      </c>
      <c r="D166" s="129" t="s">
        <v>155</v>
      </c>
      <c r="E166" s="130" t="s">
        <v>248</v>
      </c>
      <c r="F166" s="211" t="s">
        <v>249</v>
      </c>
      <c r="G166" s="211"/>
      <c r="H166" s="211"/>
      <c r="I166" s="211"/>
      <c r="J166" s="131" t="s">
        <v>168</v>
      </c>
      <c r="K166" s="132">
        <v>141.5</v>
      </c>
      <c r="L166" s="212"/>
      <c r="M166" s="212"/>
      <c r="N166" s="212">
        <f t="shared" si="0"/>
        <v>0</v>
      </c>
      <c r="O166" s="212"/>
      <c r="P166" s="212"/>
      <c r="Q166" s="212"/>
      <c r="R166" s="33"/>
      <c r="T166" s="133" t="s">
        <v>20</v>
      </c>
      <c r="U166" s="39" t="s">
        <v>46</v>
      </c>
      <c r="V166" s="134">
        <v>5.0999999999999997E-2</v>
      </c>
      <c r="W166" s="134">
        <f t="shared" si="1"/>
        <v>7.2164999999999999</v>
      </c>
      <c r="X166" s="134">
        <v>0</v>
      </c>
      <c r="Y166" s="134">
        <f t="shared" si="2"/>
        <v>0</v>
      </c>
      <c r="Z166" s="134">
        <v>0</v>
      </c>
      <c r="AA166" s="135">
        <f t="shared" si="3"/>
        <v>0</v>
      </c>
      <c r="AR166" s="20" t="s">
        <v>159</v>
      </c>
      <c r="AT166" s="20" t="s">
        <v>155</v>
      </c>
      <c r="AU166" s="20" t="s">
        <v>124</v>
      </c>
      <c r="AY166" s="20" t="s">
        <v>154</v>
      </c>
      <c r="BE166" s="136">
        <f t="shared" si="4"/>
        <v>0</v>
      </c>
      <c r="BF166" s="136">
        <f t="shared" si="5"/>
        <v>0</v>
      </c>
      <c r="BG166" s="136">
        <f t="shared" si="6"/>
        <v>0</v>
      </c>
      <c r="BH166" s="136">
        <f t="shared" si="7"/>
        <v>0</v>
      </c>
      <c r="BI166" s="136">
        <f t="shared" si="8"/>
        <v>0</v>
      </c>
      <c r="BJ166" s="20" t="s">
        <v>89</v>
      </c>
      <c r="BK166" s="136">
        <f t="shared" si="9"/>
        <v>0</v>
      </c>
      <c r="BL166" s="20" t="s">
        <v>159</v>
      </c>
      <c r="BM166" s="20" t="s">
        <v>250</v>
      </c>
    </row>
    <row r="167" spans="2:65" s="1" customFormat="1" ht="38.25" customHeight="1">
      <c r="B167" s="32"/>
      <c r="C167" s="129" t="s">
        <v>251</v>
      </c>
      <c r="D167" s="129" t="s">
        <v>155</v>
      </c>
      <c r="E167" s="130" t="s">
        <v>252</v>
      </c>
      <c r="F167" s="211" t="s">
        <v>253</v>
      </c>
      <c r="G167" s="211"/>
      <c r="H167" s="211"/>
      <c r="I167" s="211"/>
      <c r="J167" s="131" t="s">
        <v>158</v>
      </c>
      <c r="K167" s="132">
        <v>2</v>
      </c>
      <c r="L167" s="212"/>
      <c r="M167" s="212"/>
      <c r="N167" s="212">
        <f t="shared" si="0"/>
        <v>0</v>
      </c>
      <c r="O167" s="212"/>
      <c r="P167" s="212"/>
      <c r="Q167" s="212"/>
      <c r="R167" s="33"/>
      <c r="T167" s="133" t="s">
        <v>20</v>
      </c>
      <c r="U167" s="39" t="s">
        <v>46</v>
      </c>
      <c r="V167" s="134">
        <v>1.7000000000000001E-2</v>
      </c>
      <c r="W167" s="134">
        <f t="shared" si="1"/>
        <v>3.4000000000000002E-2</v>
      </c>
      <c r="X167" s="134">
        <v>0</v>
      </c>
      <c r="Y167" s="134">
        <f t="shared" si="2"/>
        <v>0</v>
      </c>
      <c r="Z167" s="134">
        <v>0</v>
      </c>
      <c r="AA167" s="135">
        <f t="shared" si="3"/>
        <v>0</v>
      </c>
      <c r="AR167" s="20" t="s">
        <v>159</v>
      </c>
      <c r="AT167" s="20" t="s">
        <v>155</v>
      </c>
      <c r="AU167" s="20" t="s">
        <v>124</v>
      </c>
      <c r="AY167" s="20" t="s">
        <v>154</v>
      </c>
      <c r="BE167" s="136">
        <f t="shared" si="4"/>
        <v>0</v>
      </c>
      <c r="BF167" s="136">
        <f t="shared" si="5"/>
        <v>0</v>
      </c>
      <c r="BG167" s="136">
        <f t="shared" si="6"/>
        <v>0</v>
      </c>
      <c r="BH167" s="136">
        <f t="shared" si="7"/>
        <v>0</v>
      </c>
      <c r="BI167" s="136">
        <f t="shared" si="8"/>
        <v>0</v>
      </c>
      <c r="BJ167" s="20" t="s">
        <v>89</v>
      </c>
      <c r="BK167" s="136">
        <f t="shared" si="9"/>
        <v>0</v>
      </c>
      <c r="BL167" s="20" t="s">
        <v>159</v>
      </c>
      <c r="BM167" s="20" t="s">
        <v>254</v>
      </c>
    </row>
    <row r="168" spans="2:65" s="1" customFormat="1" ht="38.25" customHeight="1">
      <c r="B168" s="32"/>
      <c r="C168" s="129" t="s">
        <v>255</v>
      </c>
      <c r="D168" s="129" t="s">
        <v>155</v>
      </c>
      <c r="E168" s="130" t="s">
        <v>256</v>
      </c>
      <c r="F168" s="211" t="s">
        <v>257</v>
      </c>
      <c r="G168" s="211"/>
      <c r="H168" s="211"/>
      <c r="I168" s="211"/>
      <c r="J168" s="131" t="s">
        <v>158</v>
      </c>
      <c r="K168" s="132">
        <v>2</v>
      </c>
      <c r="L168" s="212"/>
      <c r="M168" s="212"/>
      <c r="N168" s="212">
        <f t="shared" si="0"/>
        <v>0</v>
      </c>
      <c r="O168" s="212"/>
      <c r="P168" s="212"/>
      <c r="Q168" s="212"/>
      <c r="R168" s="33"/>
      <c r="T168" s="133" t="s">
        <v>20</v>
      </c>
      <c r="U168" s="39" t="s">
        <v>46</v>
      </c>
      <c r="V168" s="134">
        <v>6.8000000000000005E-2</v>
      </c>
      <c r="W168" s="134">
        <f t="shared" si="1"/>
        <v>0.13600000000000001</v>
      </c>
      <c r="X168" s="134">
        <v>0</v>
      </c>
      <c r="Y168" s="134">
        <f t="shared" si="2"/>
        <v>0</v>
      </c>
      <c r="Z168" s="134">
        <v>0</v>
      </c>
      <c r="AA168" s="135">
        <f t="shared" si="3"/>
        <v>0</v>
      </c>
      <c r="AR168" s="20" t="s">
        <v>159</v>
      </c>
      <c r="AT168" s="20" t="s">
        <v>155</v>
      </c>
      <c r="AU168" s="20" t="s">
        <v>124</v>
      </c>
      <c r="AY168" s="20" t="s">
        <v>154</v>
      </c>
      <c r="BE168" s="136">
        <f t="shared" si="4"/>
        <v>0</v>
      </c>
      <c r="BF168" s="136">
        <f t="shared" si="5"/>
        <v>0</v>
      </c>
      <c r="BG168" s="136">
        <f t="shared" si="6"/>
        <v>0</v>
      </c>
      <c r="BH168" s="136">
        <f t="shared" si="7"/>
        <v>0</v>
      </c>
      <c r="BI168" s="136">
        <f t="shared" si="8"/>
        <v>0</v>
      </c>
      <c r="BJ168" s="20" t="s">
        <v>89</v>
      </c>
      <c r="BK168" s="136">
        <f t="shared" si="9"/>
        <v>0</v>
      </c>
      <c r="BL168" s="20" t="s">
        <v>159</v>
      </c>
      <c r="BM168" s="20" t="s">
        <v>258</v>
      </c>
    </row>
    <row r="169" spans="2:65" s="1" customFormat="1" ht="38.25" customHeight="1">
      <c r="B169" s="32"/>
      <c r="C169" s="129" t="s">
        <v>10</v>
      </c>
      <c r="D169" s="129" t="s">
        <v>155</v>
      </c>
      <c r="E169" s="130" t="s">
        <v>259</v>
      </c>
      <c r="F169" s="211" t="s">
        <v>260</v>
      </c>
      <c r="G169" s="211"/>
      <c r="H169" s="211"/>
      <c r="I169" s="211"/>
      <c r="J169" s="131" t="s">
        <v>158</v>
      </c>
      <c r="K169" s="132">
        <v>2</v>
      </c>
      <c r="L169" s="212"/>
      <c r="M169" s="212"/>
      <c r="N169" s="212">
        <f t="shared" si="0"/>
        <v>0</v>
      </c>
      <c r="O169" s="212"/>
      <c r="P169" s="212"/>
      <c r="Q169" s="212"/>
      <c r="R169" s="33"/>
      <c r="T169" s="133" t="s">
        <v>20</v>
      </c>
      <c r="U169" s="39" t="s">
        <v>46</v>
      </c>
      <c r="V169" s="134">
        <v>1.6E-2</v>
      </c>
      <c r="W169" s="134">
        <f t="shared" si="1"/>
        <v>3.2000000000000001E-2</v>
      </c>
      <c r="X169" s="134">
        <v>0</v>
      </c>
      <c r="Y169" s="134">
        <f t="shared" si="2"/>
        <v>0</v>
      </c>
      <c r="Z169" s="134">
        <v>0</v>
      </c>
      <c r="AA169" s="135">
        <f t="shared" si="3"/>
        <v>0</v>
      </c>
      <c r="AR169" s="20" t="s">
        <v>159</v>
      </c>
      <c r="AT169" s="20" t="s">
        <v>155</v>
      </c>
      <c r="AU169" s="20" t="s">
        <v>124</v>
      </c>
      <c r="AY169" s="20" t="s">
        <v>154</v>
      </c>
      <c r="BE169" s="136">
        <f t="shared" si="4"/>
        <v>0</v>
      </c>
      <c r="BF169" s="136">
        <f t="shared" si="5"/>
        <v>0</v>
      </c>
      <c r="BG169" s="136">
        <f t="shared" si="6"/>
        <v>0</v>
      </c>
      <c r="BH169" s="136">
        <f t="shared" si="7"/>
        <v>0</v>
      </c>
      <c r="BI169" s="136">
        <f t="shared" si="8"/>
        <v>0</v>
      </c>
      <c r="BJ169" s="20" t="s">
        <v>89</v>
      </c>
      <c r="BK169" s="136">
        <f t="shared" si="9"/>
        <v>0</v>
      </c>
      <c r="BL169" s="20" t="s">
        <v>159</v>
      </c>
      <c r="BM169" s="20" t="s">
        <v>261</v>
      </c>
    </row>
    <row r="170" spans="2:65" s="1" customFormat="1" ht="38.25" customHeight="1">
      <c r="B170" s="32"/>
      <c r="C170" s="129" t="s">
        <v>262</v>
      </c>
      <c r="D170" s="129" t="s">
        <v>155</v>
      </c>
      <c r="E170" s="130" t="s">
        <v>263</v>
      </c>
      <c r="F170" s="211" t="s">
        <v>264</v>
      </c>
      <c r="G170" s="211"/>
      <c r="H170" s="211"/>
      <c r="I170" s="211"/>
      <c r="J170" s="131" t="s">
        <v>158</v>
      </c>
      <c r="K170" s="132">
        <v>2</v>
      </c>
      <c r="L170" s="212"/>
      <c r="M170" s="212"/>
      <c r="N170" s="212">
        <f t="shared" si="0"/>
        <v>0</v>
      </c>
      <c r="O170" s="212"/>
      <c r="P170" s="212"/>
      <c r="Q170" s="212"/>
      <c r="R170" s="33"/>
      <c r="T170" s="133" t="s">
        <v>20</v>
      </c>
      <c r="U170" s="39" t="s">
        <v>46</v>
      </c>
      <c r="V170" s="134">
        <v>5.5E-2</v>
      </c>
      <c r="W170" s="134">
        <f t="shared" si="1"/>
        <v>0.11</v>
      </c>
      <c r="X170" s="134">
        <v>0</v>
      </c>
      <c r="Y170" s="134">
        <f t="shared" si="2"/>
        <v>0</v>
      </c>
      <c r="Z170" s="134">
        <v>0</v>
      </c>
      <c r="AA170" s="135">
        <f t="shared" si="3"/>
        <v>0</v>
      </c>
      <c r="AR170" s="20" t="s">
        <v>159</v>
      </c>
      <c r="AT170" s="20" t="s">
        <v>155</v>
      </c>
      <c r="AU170" s="20" t="s">
        <v>124</v>
      </c>
      <c r="AY170" s="20" t="s">
        <v>154</v>
      </c>
      <c r="BE170" s="136">
        <f t="shared" si="4"/>
        <v>0</v>
      </c>
      <c r="BF170" s="136">
        <f t="shared" si="5"/>
        <v>0</v>
      </c>
      <c r="BG170" s="136">
        <f t="shared" si="6"/>
        <v>0</v>
      </c>
      <c r="BH170" s="136">
        <f t="shared" si="7"/>
        <v>0</v>
      </c>
      <c r="BI170" s="136">
        <f t="shared" si="8"/>
        <v>0</v>
      </c>
      <c r="BJ170" s="20" t="s">
        <v>89</v>
      </c>
      <c r="BK170" s="136">
        <f t="shared" si="9"/>
        <v>0</v>
      </c>
      <c r="BL170" s="20" t="s">
        <v>159</v>
      </c>
      <c r="BM170" s="20" t="s">
        <v>265</v>
      </c>
    </row>
    <row r="171" spans="2:65" s="1" customFormat="1" ht="25.5" customHeight="1">
      <c r="B171" s="32"/>
      <c r="C171" s="129" t="s">
        <v>266</v>
      </c>
      <c r="D171" s="129" t="s">
        <v>155</v>
      </c>
      <c r="E171" s="130" t="s">
        <v>267</v>
      </c>
      <c r="F171" s="211" t="s">
        <v>268</v>
      </c>
      <c r="G171" s="211"/>
      <c r="H171" s="211"/>
      <c r="I171" s="211"/>
      <c r="J171" s="131" t="s">
        <v>158</v>
      </c>
      <c r="K171" s="132">
        <v>2</v>
      </c>
      <c r="L171" s="212"/>
      <c r="M171" s="212"/>
      <c r="N171" s="212">
        <f t="shared" si="0"/>
        <v>0</v>
      </c>
      <c r="O171" s="212"/>
      <c r="P171" s="212"/>
      <c r="Q171" s="212"/>
      <c r="R171" s="33"/>
      <c r="T171" s="133" t="s">
        <v>20</v>
      </c>
      <c r="U171" s="39" t="s">
        <v>46</v>
      </c>
      <c r="V171" s="134">
        <v>8.9999999999999993E-3</v>
      </c>
      <c r="W171" s="134">
        <f t="shared" si="1"/>
        <v>1.7999999999999999E-2</v>
      </c>
      <c r="X171" s="134">
        <v>0</v>
      </c>
      <c r="Y171" s="134">
        <f t="shared" si="2"/>
        <v>0</v>
      </c>
      <c r="Z171" s="134">
        <v>0</v>
      </c>
      <c r="AA171" s="135">
        <f t="shared" si="3"/>
        <v>0</v>
      </c>
      <c r="AR171" s="20" t="s">
        <v>159</v>
      </c>
      <c r="AT171" s="20" t="s">
        <v>155</v>
      </c>
      <c r="AU171" s="20" t="s">
        <v>124</v>
      </c>
      <c r="AY171" s="20" t="s">
        <v>154</v>
      </c>
      <c r="BE171" s="136">
        <f t="shared" si="4"/>
        <v>0</v>
      </c>
      <c r="BF171" s="136">
        <f t="shared" si="5"/>
        <v>0</v>
      </c>
      <c r="BG171" s="136">
        <f t="shared" si="6"/>
        <v>0</v>
      </c>
      <c r="BH171" s="136">
        <f t="shared" si="7"/>
        <v>0</v>
      </c>
      <c r="BI171" s="136">
        <f t="shared" si="8"/>
        <v>0</v>
      </c>
      <c r="BJ171" s="20" t="s">
        <v>89</v>
      </c>
      <c r="BK171" s="136">
        <f t="shared" si="9"/>
        <v>0</v>
      </c>
      <c r="BL171" s="20" t="s">
        <v>159</v>
      </c>
      <c r="BM171" s="20" t="s">
        <v>269</v>
      </c>
    </row>
    <row r="172" spans="2:65" s="1" customFormat="1" ht="25.5" customHeight="1">
      <c r="B172" s="32"/>
      <c r="C172" s="129" t="s">
        <v>270</v>
      </c>
      <c r="D172" s="129" t="s">
        <v>155</v>
      </c>
      <c r="E172" s="130" t="s">
        <v>271</v>
      </c>
      <c r="F172" s="211" t="s">
        <v>272</v>
      </c>
      <c r="G172" s="211"/>
      <c r="H172" s="211"/>
      <c r="I172" s="211"/>
      <c r="J172" s="131" t="s">
        <v>158</v>
      </c>
      <c r="K172" s="132">
        <v>2</v>
      </c>
      <c r="L172" s="212"/>
      <c r="M172" s="212"/>
      <c r="N172" s="212">
        <f t="shared" si="0"/>
        <v>0</v>
      </c>
      <c r="O172" s="212"/>
      <c r="P172" s="212"/>
      <c r="Q172" s="212"/>
      <c r="R172" s="33"/>
      <c r="T172" s="133" t="s">
        <v>20</v>
      </c>
      <c r="U172" s="39" t="s">
        <v>46</v>
      </c>
      <c r="V172" s="134">
        <v>0.03</v>
      </c>
      <c r="W172" s="134">
        <f t="shared" si="1"/>
        <v>0.06</v>
      </c>
      <c r="X172" s="134">
        <v>0</v>
      </c>
      <c r="Y172" s="134">
        <f t="shared" si="2"/>
        <v>0</v>
      </c>
      <c r="Z172" s="134">
        <v>0</v>
      </c>
      <c r="AA172" s="135">
        <f t="shared" si="3"/>
        <v>0</v>
      </c>
      <c r="AR172" s="20" t="s">
        <v>159</v>
      </c>
      <c r="AT172" s="20" t="s">
        <v>155</v>
      </c>
      <c r="AU172" s="20" t="s">
        <v>124</v>
      </c>
      <c r="AY172" s="20" t="s">
        <v>154</v>
      </c>
      <c r="BE172" s="136">
        <f t="shared" si="4"/>
        <v>0</v>
      </c>
      <c r="BF172" s="136">
        <f t="shared" si="5"/>
        <v>0</v>
      </c>
      <c r="BG172" s="136">
        <f t="shared" si="6"/>
        <v>0</v>
      </c>
      <c r="BH172" s="136">
        <f t="shared" si="7"/>
        <v>0</v>
      </c>
      <c r="BI172" s="136">
        <f t="shared" si="8"/>
        <v>0</v>
      </c>
      <c r="BJ172" s="20" t="s">
        <v>89</v>
      </c>
      <c r="BK172" s="136">
        <f t="shared" si="9"/>
        <v>0</v>
      </c>
      <c r="BL172" s="20" t="s">
        <v>159</v>
      </c>
      <c r="BM172" s="20" t="s">
        <v>273</v>
      </c>
    </row>
    <row r="173" spans="2:65" s="1" customFormat="1" ht="25.5" customHeight="1">
      <c r="B173" s="32"/>
      <c r="C173" s="129" t="s">
        <v>274</v>
      </c>
      <c r="D173" s="129" t="s">
        <v>155</v>
      </c>
      <c r="E173" s="130" t="s">
        <v>275</v>
      </c>
      <c r="F173" s="211" t="s">
        <v>276</v>
      </c>
      <c r="G173" s="211"/>
      <c r="H173" s="211"/>
      <c r="I173" s="211"/>
      <c r="J173" s="131" t="s">
        <v>158</v>
      </c>
      <c r="K173" s="132">
        <v>1</v>
      </c>
      <c r="L173" s="212"/>
      <c r="M173" s="212"/>
      <c r="N173" s="212">
        <f t="shared" si="0"/>
        <v>0</v>
      </c>
      <c r="O173" s="212"/>
      <c r="P173" s="212"/>
      <c r="Q173" s="212"/>
      <c r="R173" s="33"/>
      <c r="T173" s="133" t="s">
        <v>20</v>
      </c>
      <c r="U173" s="39" t="s">
        <v>46</v>
      </c>
      <c r="V173" s="134">
        <v>0.74199999999999999</v>
      </c>
      <c r="W173" s="134">
        <f t="shared" si="1"/>
        <v>0.74199999999999999</v>
      </c>
      <c r="X173" s="134">
        <v>0</v>
      </c>
      <c r="Y173" s="134">
        <f t="shared" si="2"/>
        <v>0</v>
      </c>
      <c r="Z173" s="134">
        <v>0</v>
      </c>
      <c r="AA173" s="135">
        <f t="shared" si="3"/>
        <v>0</v>
      </c>
      <c r="AR173" s="20" t="s">
        <v>159</v>
      </c>
      <c r="AT173" s="20" t="s">
        <v>155</v>
      </c>
      <c r="AU173" s="20" t="s">
        <v>124</v>
      </c>
      <c r="AY173" s="20" t="s">
        <v>154</v>
      </c>
      <c r="BE173" s="136">
        <f t="shared" si="4"/>
        <v>0</v>
      </c>
      <c r="BF173" s="136">
        <f t="shared" si="5"/>
        <v>0</v>
      </c>
      <c r="BG173" s="136">
        <f t="shared" si="6"/>
        <v>0</v>
      </c>
      <c r="BH173" s="136">
        <f t="shared" si="7"/>
        <v>0</v>
      </c>
      <c r="BI173" s="136">
        <f t="shared" si="8"/>
        <v>0</v>
      </c>
      <c r="BJ173" s="20" t="s">
        <v>89</v>
      </c>
      <c r="BK173" s="136">
        <f t="shared" si="9"/>
        <v>0</v>
      </c>
      <c r="BL173" s="20" t="s">
        <v>159</v>
      </c>
      <c r="BM173" s="20" t="s">
        <v>277</v>
      </c>
    </row>
    <row r="174" spans="2:65" s="1" customFormat="1" ht="25.5" customHeight="1">
      <c r="B174" s="32"/>
      <c r="C174" s="129" t="s">
        <v>278</v>
      </c>
      <c r="D174" s="129" t="s">
        <v>155</v>
      </c>
      <c r="E174" s="130" t="s">
        <v>279</v>
      </c>
      <c r="F174" s="211" t="s">
        <v>280</v>
      </c>
      <c r="G174" s="211"/>
      <c r="H174" s="211"/>
      <c r="I174" s="211"/>
      <c r="J174" s="131" t="s">
        <v>158</v>
      </c>
      <c r="K174" s="132">
        <v>1</v>
      </c>
      <c r="L174" s="212"/>
      <c r="M174" s="212"/>
      <c r="N174" s="212">
        <f t="shared" si="0"/>
        <v>0</v>
      </c>
      <c r="O174" s="212"/>
      <c r="P174" s="212"/>
      <c r="Q174" s="212"/>
      <c r="R174" s="33"/>
      <c r="T174" s="133" t="s">
        <v>20</v>
      </c>
      <c r="U174" s="39" t="s">
        <v>46</v>
      </c>
      <c r="V174" s="134">
        <v>3.1720000000000002</v>
      </c>
      <c r="W174" s="134">
        <f t="shared" si="1"/>
        <v>3.1720000000000002</v>
      </c>
      <c r="X174" s="134">
        <v>0</v>
      </c>
      <c r="Y174" s="134">
        <f t="shared" si="2"/>
        <v>0</v>
      </c>
      <c r="Z174" s="134">
        <v>0</v>
      </c>
      <c r="AA174" s="135">
        <f t="shared" si="3"/>
        <v>0</v>
      </c>
      <c r="AR174" s="20" t="s">
        <v>159</v>
      </c>
      <c r="AT174" s="20" t="s">
        <v>155</v>
      </c>
      <c r="AU174" s="20" t="s">
        <v>124</v>
      </c>
      <c r="AY174" s="20" t="s">
        <v>154</v>
      </c>
      <c r="BE174" s="136">
        <f t="shared" si="4"/>
        <v>0</v>
      </c>
      <c r="BF174" s="136">
        <f t="shared" si="5"/>
        <v>0</v>
      </c>
      <c r="BG174" s="136">
        <f t="shared" si="6"/>
        <v>0</v>
      </c>
      <c r="BH174" s="136">
        <f t="shared" si="7"/>
        <v>0</v>
      </c>
      <c r="BI174" s="136">
        <f t="shared" si="8"/>
        <v>0</v>
      </c>
      <c r="BJ174" s="20" t="s">
        <v>89</v>
      </c>
      <c r="BK174" s="136">
        <f t="shared" si="9"/>
        <v>0</v>
      </c>
      <c r="BL174" s="20" t="s">
        <v>159</v>
      </c>
      <c r="BM174" s="20" t="s">
        <v>281</v>
      </c>
    </row>
    <row r="175" spans="2:65" s="9" customFormat="1" ht="29.85" customHeight="1">
      <c r="B175" s="119"/>
      <c r="D175" s="128" t="s">
        <v>137</v>
      </c>
      <c r="E175" s="128"/>
      <c r="F175" s="128"/>
      <c r="G175" s="128"/>
      <c r="H175" s="128"/>
      <c r="I175" s="128"/>
      <c r="J175" s="128"/>
      <c r="K175" s="128"/>
      <c r="L175" s="128"/>
      <c r="M175" s="128"/>
      <c r="N175" s="208">
        <f>BK175</f>
        <v>0</v>
      </c>
      <c r="O175" s="209"/>
      <c r="P175" s="209"/>
      <c r="Q175" s="209"/>
      <c r="R175" s="121"/>
      <c r="T175" s="122"/>
      <c r="W175" s="123">
        <f>SUM(W176:W178)</f>
        <v>9.7409999999999997</v>
      </c>
      <c r="Y175" s="123">
        <f>SUM(Y176:Y178)</f>
        <v>0</v>
      </c>
      <c r="AA175" s="124">
        <f>SUM(AA176:AA178)</f>
        <v>2.7503999999999995</v>
      </c>
      <c r="AR175" s="125" t="s">
        <v>89</v>
      </c>
      <c r="AT175" s="126" t="s">
        <v>80</v>
      </c>
      <c r="AU175" s="126" t="s">
        <v>89</v>
      </c>
      <c r="AY175" s="125" t="s">
        <v>154</v>
      </c>
      <c r="BK175" s="127">
        <f>SUM(BK176:BK178)</f>
        <v>0</v>
      </c>
    </row>
    <row r="176" spans="2:65" s="1" customFormat="1" ht="25.5" customHeight="1">
      <c r="B176" s="32"/>
      <c r="C176" s="129" t="s">
        <v>282</v>
      </c>
      <c r="D176" s="129" t="s">
        <v>155</v>
      </c>
      <c r="E176" s="130" t="s">
        <v>283</v>
      </c>
      <c r="F176" s="211" t="s">
        <v>284</v>
      </c>
      <c r="G176" s="211"/>
      <c r="H176" s="211"/>
      <c r="I176" s="211"/>
      <c r="J176" s="131" t="s">
        <v>285</v>
      </c>
      <c r="K176" s="132">
        <v>1.1459999999999999</v>
      </c>
      <c r="L176" s="212"/>
      <c r="M176" s="212"/>
      <c r="N176" s="212">
        <f>ROUND(L176*K176,2)</f>
        <v>0</v>
      </c>
      <c r="O176" s="212"/>
      <c r="P176" s="212"/>
      <c r="Q176" s="212"/>
      <c r="R176" s="33"/>
      <c r="T176" s="133" t="s">
        <v>20</v>
      </c>
      <c r="U176" s="39" t="s">
        <v>46</v>
      </c>
      <c r="V176" s="134">
        <v>8.5</v>
      </c>
      <c r="W176" s="134">
        <f>V176*K176</f>
        <v>9.7409999999999997</v>
      </c>
      <c r="X176" s="134">
        <v>0</v>
      </c>
      <c r="Y176" s="134">
        <f>X176*K176</f>
        <v>0</v>
      </c>
      <c r="Z176" s="134">
        <v>2.4</v>
      </c>
      <c r="AA176" s="135">
        <f>Z176*K176</f>
        <v>2.7503999999999995</v>
      </c>
      <c r="AR176" s="20" t="s">
        <v>159</v>
      </c>
      <c r="AT176" s="20" t="s">
        <v>155</v>
      </c>
      <c r="AU176" s="20" t="s">
        <v>124</v>
      </c>
      <c r="AY176" s="20" t="s">
        <v>154</v>
      </c>
      <c r="BE176" s="136">
        <f>IF(U176="základní",N176,0)</f>
        <v>0</v>
      </c>
      <c r="BF176" s="136">
        <f>IF(U176="snížená",N176,0)</f>
        <v>0</v>
      </c>
      <c r="BG176" s="136">
        <f>IF(U176="zákl. přenesená",N176,0)</f>
        <v>0</v>
      </c>
      <c r="BH176" s="136">
        <f>IF(U176="sníž. přenesená",N176,0)</f>
        <v>0</v>
      </c>
      <c r="BI176" s="136">
        <f>IF(U176="nulová",N176,0)</f>
        <v>0</v>
      </c>
      <c r="BJ176" s="20" t="s">
        <v>89</v>
      </c>
      <c r="BK176" s="136">
        <f>ROUND(L176*K176,2)</f>
        <v>0</v>
      </c>
      <c r="BL176" s="20" t="s">
        <v>159</v>
      </c>
      <c r="BM176" s="20" t="s">
        <v>286</v>
      </c>
    </row>
    <row r="177" spans="2:65" s="11" customFormat="1" ht="16.5" customHeight="1">
      <c r="B177" s="142"/>
      <c r="E177" s="143" t="s">
        <v>20</v>
      </c>
      <c r="F177" s="200" t="s">
        <v>287</v>
      </c>
      <c r="G177" s="201"/>
      <c r="H177" s="201"/>
      <c r="I177" s="201"/>
      <c r="K177" s="144">
        <v>1.1459999999999999</v>
      </c>
      <c r="R177" s="145"/>
      <c r="T177" s="146"/>
      <c r="AA177" s="147"/>
      <c r="AT177" s="143" t="s">
        <v>162</v>
      </c>
      <c r="AU177" s="143" t="s">
        <v>124</v>
      </c>
      <c r="AV177" s="11" t="s">
        <v>124</v>
      </c>
      <c r="AW177" s="11" t="s">
        <v>38</v>
      </c>
      <c r="AX177" s="11" t="s">
        <v>89</v>
      </c>
      <c r="AY177" s="143" t="s">
        <v>154</v>
      </c>
    </row>
    <row r="178" spans="2:65" s="1" customFormat="1" ht="38.25" customHeight="1">
      <c r="B178" s="32"/>
      <c r="C178" s="129" t="s">
        <v>288</v>
      </c>
      <c r="D178" s="129" t="s">
        <v>155</v>
      </c>
      <c r="E178" s="130" t="s">
        <v>289</v>
      </c>
      <c r="F178" s="211" t="s">
        <v>290</v>
      </c>
      <c r="G178" s="211"/>
      <c r="H178" s="211"/>
      <c r="I178" s="211"/>
      <c r="J178" s="131" t="s">
        <v>291</v>
      </c>
      <c r="K178" s="132">
        <v>1</v>
      </c>
      <c r="L178" s="212"/>
      <c r="M178" s="212"/>
      <c r="N178" s="212">
        <f>ROUND(L178*K178,2)</f>
        <v>0</v>
      </c>
      <c r="O178" s="212"/>
      <c r="P178" s="212"/>
      <c r="Q178" s="212"/>
      <c r="R178" s="33"/>
      <c r="T178" s="133" t="s">
        <v>20</v>
      </c>
      <c r="U178" s="39" t="s">
        <v>46</v>
      </c>
      <c r="V178" s="134">
        <v>0</v>
      </c>
      <c r="W178" s="134">
        <f>V178*K178</f>
        <v>0</v>
      </c>
      <c r="X178" s="134">
        <v>0</v>
      </c>
      <c r="Y178" s="134">
        <f>X178*K178</f>
        <v>0</v>
      </c>
      <c r="Z178" s="134">
        <v>0</v>
      </c>
      <c r="AA178" s="135">
        <f>Z178*K178</f>
        <v>0</v>
      </c>
      <c r="AR178" s="20" t="s">
        <v>159</v>
      </c>
      <c r="AT178" s="20" t="s">
        <v>155</v>
      </c>
      <c r="AU178" s="20" t="s">
        <v>124</v>
      </c>
      <c r="AY178" s="20" t="s">
        <v>154</v>
      </c>
      <c r="BE178" s="136">
        <f>IF(U178="základní",N178,0)</f>
        <v>0</v>
      </c>
      <c r="BF178" s="136">
        <f>IF(U178="snížená",N178,0)</f>
        <v>0</v>
      </c>
      <c r="BG178" s="136">
        <f>IF(U178="zákl. přenesená",N178,0)</f>
        <v>0</v>
      </c>
      <c r="BH178" s="136">
        <f>IF(U178="sníž. přenesená",N178,0)</f>
        <v>0</v>
      </c>
      <c r="BI178" s="136">
        <f>IF(U178="nulová",N178,0)</f>
        <v>0</v>
      </c>
      <c r="BJ178" s="20" t="s">
        <v>89</v>
      </c>
      <c r="BK178" s="136">
        <f>ROUND(L178*K178,2)</f>
        <v>0</v>
      </c>
      <c r="BL178" s="20" t="s">
        <v>159</v>
      </c>
      <c r="BM178" s="20" t="s">
        <v>292</v>
      </c>
    </row>
    <row r="179" spans="2:65" s="9" customFormat="1" ht="29.85" customHeight="1">
      <c r="B179" s="119"/>
      <c r="D179" s="128" t="s">
        <v>138</v>
      </c>
      <c r="E179" s="128"/>
      <c r="F179" s="128"/>
      <c r="G179" s="128"/>
      <c r="H179" s="128"/>
      <c r="I179" s="128"/>
      <c r="J179" s="128"/>
      <c r="K179" s="128"/>
      <c r="L179" s="128"/>
      <c r="M179" s="128"/>
      <c r="N179" s="208">
        <f>BK179</f>
        <v>0</v>
      </c>
      <c r="O179" s="209"/>
      <c r="P179" s="209"/>
      <c r="Q179" s="209"/>
      <c r="R179" s="121"/>
      <c r="T179" s="122"/>
      <c r="W179" s="123">
        <f>SUM(W180:W191)</f>
        <v>116.127297</v>
      </c>
      <c r="Y179" s="123">
        <f>SUM(Y180:Y191)</f>
        <v>0</v>
      </c>
      <c r="AA179" s="124">
        <f>SUM(AA180:AA191)</f>
        <v>0</v>
      </c>
      <c r="AR179" s="125" t="s">
        <v>89</v>
      </c>
      <c r="AT179" s="126" t="s">
        <v>80</v>
      </c>
      <c r="AU179" s="126" t="s">
        <v>89</v>
      </c>
      <c r="AY179" s="125" t="s">
        <v>154</v>
      </c>
      <c r="BK179" s="127">
        <f>SUM(BK180:BK191)</f>
        <v>0</v>
      </c>
    </row>
    <row r="180" spans="2:65" s="1" customFormat="1" ht="38.25" customHeight="1">
      <c r="B180" s="32"/>
      <c r="C180" s="129" t="s">
        <v>293</v>
      </c>
      <c r="D180" s="129" t="s">
        <v>155</v>
      </c>
      <c r="E180" s="130" t="s">
        <v>294</v>
      </c>
      <c r="F180" s="211" t="s">
        <v>295</v>
      </c>
      <c r="G180" s="211"/>
      <c r="H180" s="211"/>
      <c r="I180" s="211"/>
      <c r="J180" s="131" t="s">
        <v>296</v>
      </c>
      <c r="K180" s="132">
        <v>555.63300000000004</v>
      </c>
      <c r="L180" s="212"/>
      <c r="M180" s="212"/>
      <c r="N180" s="212">
        <f>ROUND(L180*K180,2)</f>
        <v>0</v>
      </c>
      <c r="O180" s="212"/>
      <c r="P180" s="212"/>
      <c r="Q180" s="212"/>
      <c r="R180" s="33"/>
      <c r="T180" s="133" t="s">
        <v>20</v>
      </c>
      <c r="U180" s="39" t="s">
        <v>46</v>
      </c>
      <c r="V180" s="134">
        <v>0.125</v>
      </c>
      <c r="W180" s="134">
        <f>V180*K180</f>
        <v>69.454125000000005</v>
      </c>
      <c r="X180" s="134">
        <v>0</v>
      </c>
      <c r="Y180" s="134">
        <f>X180*K180</f>
        <v>0</v>
      </c>
      <c r="Z180" s="134">
        <v>0</v>
      </c>
      <c r="AA180" s="135">
        <f>Z180*K180</f>
        <v>0</v>
      </c>
      <c r="AR180" s="20" t="s">
        <v>159</v>
      </c>
      <c r="AT180" s="20" t="s">
        <v>155</v>
      </c>
      <c r="AU180" s="20" t="s">
        <v>124</v>
      </c>
      <c r="AY180" s="20" t="s">
        <v>154</v>
      </c>
      <c r="BE180" s="136">
        <f>IF(U180="základní",N180,0)</f>
        <v>0</v>
      </c>
      <c r="BF180" s="136">
        <f>IF(U180="snížená",N180,0)</f>
        <v>0</v>
      </c>
      <c r="BG180" s="136">
        <f>IF(U180="zákl. přenesená",N180,0)</f>
        <v>0</v>
      </c>
      <c r="BH180" s="136">
        <f>IF(U180="sníž. přenesená",N180,0)</f>
        <v>0</v>
      </c>
      <c r="BI180" s="136">
        <f>IF(U180="nulová",N180,0)</f>
        <v>0</v>
      </c>
      <c r="BJ180" s="20" t="s">
        <v>89</v>
      </c>
      <c r="BK180" s="136">
        <f>ROUND(L180*K180,2)</f>
        <v>0</v>
      </c>
      <c r="BL180" s="20" t="s">
        <v>159</v>
      </c>
      <c r="BM180" s="20" t="s">
        <v>297</v>
      </c>
    </row>
    <row r="181" spans="2:65" s="1" customFormat="1" ht="25.5" customHeight="1">
      <c r="B181" s="32"/>
      <c r="C181" s="129" t="s">
        <v>298</v>
      </c>
      <c r="D181" s="129" t="s">
        <v>155</v>
      </c>
      <c r="E181" s="130" t="s">
        <v>299</v>
      </c>
      <c r="F181" s="211" t="s">
        <v>300</v>
      </c>
      <c r="G181" s="211"/>
      <c r="H181" s="211"/>
      <c r="I181" s="211"/>
      <c r="J181" s="131" t="s">
        <v>296</v>
      </c>
      <c r="K181" s="132">
        <v>7778.8620000000001</v>
      </c>
      <c r="L181" s="212"/>
      <c r="M181" s="212"/>
      <c r="N181" s="212">
        <f>ROUND(L181*K181,2)</f>
        <v>0</v>
      </c>
      <c r="O181" s="212"/>
      <c r="P181" s="212"/>
      <c r="Q181" s="212"/>
      <c r="R181" s="33"/>
      <c r="T181" s="133" t="s">
        <v>20</v>
      </c>
      <c r="U181" s="39" t="s">
        <v>46</v>
      </c>
      <c r="V181" s="134">
        <v>6.0000000000000001E-3</v>
      </c>
      <c r="W181" s="134">
        <f>V181*K181</f>
        <v>46.673172000000001</v>
      </c>
      <c r="X181" s="134">
        <v>0</v>
      </c>
      <c r="Y181" s="134">
        <f>X181*K181</f>
        <v>0</v>
      </c>
      <c r="Z181" s="134">
        <v>0</v>
      </c>
      <c r="AA181" s="135">
        <f>Z181*K181</f>
        <v>0</v>
      </c>
      <c r="AR181" s="20" t="s">
        <v>159</v>
      </c>
      <c r="AT181" s="20" t="s">
        <v>155</v>
      </c>
      <c r="AU181" s="20" t="s">
        <v>124</v>
      </c>
      <c r="AY181" s="20" t="s">
        <v>154</v>
      </c>
      <c r="BE181" s="136">
        <f>IF(U181="základní",N181,0)</f>
        <v>0</v>
      </c>
      <c r="BF181" s="136">
        <f>IF(U181="snížená",N181,0)</f>
        <v>0</v>
      </c>
      <c r="BG181" s="136">
        <f>IF(U181="zákl. přenesená",N181,0)</f>
        <v>0</v>
      </c>
      <c r="BH181" s="136">
        <f>IF(U181="sníž. přenesená",N181,0)</f>
        <v>0</v>
      </c>
      <c r="BI181" s="136">
        <f>IF(U181="nulová",N181,0)</f>
        <v>0</v>
      </c>
      <c r="BJ181" s="20" t="s">
        <v>89</v>
      </c>
      <c r="BK181" s="136">
        <f>ROUND(L181*K181,2)</f>
        <v>0</v>
      </c>
      <c r="BL181" s="20" t="s">
        <v>159</v>
      </c>
      <c r="BM181" s="20" t="s">
        <v>301</v>
      </c>
    </row>
    <row r="182" spans="2:65" s="1" customFormat="1" ht="38.25" customHeight="1">
      <c r="B182" s="32"/>
      <c r="C182" s="129" t="s">
        <v>302</v>
      </c>
      <c r="D182" s="129" t="s">
        <v>155</v>
      </c>
      <c r="E182" s="130" t="s">
        <v>303</v>
      </c>
      <c r="F182" s="211" t="s">
        <v>304</v>
      </c>
      <c r="G182" s="211"/>
      <c r="H182" s="211"/>
      <c r="I182" s="211"/>
      <c r="J182" s="131" t="s">
        <v>296</v>
      </c>
      <c r="K182" s="132">
        <v>27.573</v>
      </c>
      <c r="L182" s="212"/>
      <c r="M182" s="212"/>
      <c r="N182" s="212">
        <f>ROUND(L182*K182,2)</f>
        <v>0</v>
      </c>
      <c r="O182" s="212"/>
      <c r="P182" s="212"/>
      <c r="Q182" s="212"/>
      <c r="R182" s="33"/>
      <c r="T182" s="133" t="s">
        <v>20</v>
      </c>
      <c r="U182" s="39" t="s">
        <v>46</v>
      </c>
      <c r="V182" s="134">
        <v>0</v>
      </c>
      <c r="W182" s="134">
        <f>V182*K182</f>
        <v>0</v>
      </c>
      <c r="X182" s="134">
        <v>0</v>
      </c>
      <c r="Y182" s="134">
        <f>X182*K182</f>
        <v>0</v>
      </c>
      <c r="Z182" s="134">
        <v>0</v>
      </c>
      <c r="AA182" s="135">
        <f>Z182*K182</f>
        <v>0</v>
      </c>
      <c r="AR182" s="20" t="s">
        <v>159</v>
      </c>
      <c r="AT182" s="20" t="s">
        <v>155</v>
      </c>
      <c r="AU182" s="20" t="s">
        <v>124</v>
      </c>
      <c r="AY182" s="20" t="s">
        <v>154</v>
      </c>
      <c r="BE182" s="136">
        <f>IF(U182="základní",N182,0)</f>
        <v>0</v>
      </c>
      <c r="BF182" s="136">
        <f>IF(U182="snížená",N182,0)</f>
        <v>0</v>
      </c>
      <c r="BG182" s="136">
        <f>IF(U182="zákl. přenesená",N182,0)</f>
        <v>0</v>
      </c>
      <c r="BH182" s="136">
        <f>IF(U182="sníž. přenesená",N182,0)</f>
        <v>0</v>
      </c>
      <c r="BI182" s="136">
        <f>IF(U182="nulová",N182,0)</f>
        <v>0</v>
      </c>
      <c r="BJ182" s="20" t="s">
        <v>89</v>
      </c>
      <c r="BK182" s="136">
        <f>ROUND(L182*K182,2)</f>
        <v>0</v>
      </c>
      <c r="BL182" s="20" t="s">
        <v>159</v>
      </c>
      <c r="BM182" s="20" t="s">
        <v>305</v>
      </c>
    </row>
    <row r="183" spans="2:65" s="11" customFormat="1" ht="16.5" customHeight="1">
      <c r="B183" s="142"/>
      <c r="E183" s="143" t="s">
        <v>20</v>
      </c>
      <c r="F183" s="200" t="s">
        <v>306</v>
      </c>
      <c r="G183" s="201"/>
      <c r="H183" s="201"/>
      <c r="I183" s="201"/>
      <c r="K183" s="144">
        <v>27.573</v>
      </c>
      <c r="R183" s="145"/>
      <c r="T183" s="146"/>
      <c r="AA183" s="147"/>
      <c r="AT183" s="143" t="s">
        <v>162</v>
      </c>
      <c r="AU183" s="143" t="s">
        <v>124</v>
      </c>
      <c r="AV183" s="11" t="s">
        <v>124</v>
      </c>
      <c r="AW183" s="11" t="s">
        <v>38</v>
      </c>
      <c r="AX183" s="11" t="s">
        <v>89</v>
      </c>
      <c r="AY183" s="143" t="s">
        <v>154</v>
      </c>
    </row>
    <row r="184" spans="2:65" s="1" customFormat="1" ht="38.25" customHeight="1">
      <c r="B184" s="32"/>
      <c r="C184" s="129" t="s">
        <v>307</v>
      </c>
      <c r="D184" s="129" t="s">
        <v>155</v>
      </c>
      <c r="E184" s="130" t="s">
        <v>308</v>
      </c>
      <c r="F184" s="211" t="s">
        <v>309</v>
      </c>
      <c r="G184" s="211"/>
      <c r="H184" s="211"/>
      <c r="I184" s="211"/>
      <c r="J184" s="131" t="s">
        <v>296</v>
      </c>
      <c r="K184" s="132">
        <v>70.465000000000003</v>
      </c>
      <c r="L184" s="212"/>
      <c r="M184" s="212"/>
      <c r="N184" s="212">
        <f>ROUND(L184*K184,2)</f>
        <v>0</v>
      </c>
      <c r="O184" s="212"/>
      <c r="P184" s="212"/>
      <c r="Q184" s="212"/>
      <c r="R184" s="33"/>
      <c r="T184" s="133" t="s">
        <v>20</v>
      </c>
      <c r="U184" s="39" t="s">
        <v>46</v>
      </c>
      <c r="V184" s="134">
        <v>0</v>
      </c>
      <c r="W184" s="134">
        <f>V184*K184</f>
        <v>0</v>
      </c>
      <c r="X184" s="134">
        <v>0</v>
      </c>
      <c r="Y184" s="134">
        <f>X184*K184</f>
        <v>0</v>
      </c>
      <c r="Z184" s="134">
        <v>0</v>
      </c>
      <c r="AA184" s="135">
        <f>Z184*K184</f>
        <v>0</v>
      </c>
      <c r="AR184" s="20" t="s">
        <v>159</v>
      </c>
      <c r="AT184" s="20" t="s">
        <v>155</v>
      </c>
      <c r="AU184" s="20" t="s">
        <v>124</v>
      </c>
      <c r="AY184" s="20" t="s">
        <v>154</v>
      </c>
      <c r="BE184" s="136">
        <f>IF(U184="základní",N184,0)</f>
        <v>0</v>
      </c>
      <c r="BF184" s="136">
        <f>IF(U184="snížená",N184,0)</f>
        <v>0</v>
      </c>
      <c r="BG184" s="136">
        <f>IF(U184="zákl. přenesená",N184,0)</f>
        <v>0</v>
      </c>
      <c r="BH184" s="136">
        <f>IF(U184="sníž. přenesená",N184,0)</f>
        <v>0</v>
      </c>
      <c r="BI184" s="136">
        <f>IF(U184="nulová",N184,0)</f>
        <v>0</v>
      </c>
      <c r="BJ184" s="20" t="s">
        <v>89</v>
      </c>
      <c r="BK184" s="136">
        <f>ROUND(L184*K184,2)</f>
        <v>0</v>
      </c>
      <c r="BL184" s="20" t="s">
        <v>159</v>
      </c>
      <c r="BM184" s="20" t="s">
        <v>310</v>
      </c>
    </row>
    <row r="185" spans="2:65" s="11" customFormat="1" ht="16.5" customHeight="1">
      <c r="B185" s="142"/>
      <c r="E185" s="143" t="s">
        <v>20</v>
      </c>
      <c r="F185" s="200" t="s">
        <v>311</v>
      </c>
      <c r="G185" s="201"/>
      <c r="H185" s="201"/>
      <c r="I185" s="201"/>
      <c r="K185" s="144">
        <v>70.465000000000003</v>
      </c>
      <c r="R185" s="145"/>
      <c r="T185" s="146"/>
      <c r="AA185" s="147"/>
      <c r="AT185" s="143" t="s">
        <v>162</v>
      </c>
      <c r="AU185" s="143" t="s">
        <v>124</v>
      </c>
      <c r="AV185" s="11" t="s">
        <v>124</v>
      </c>
      <c r="AW185" s="11" t="s">
        <v>38</v>
      </c>
      <c r="AX185" s="11" t="s">
        <v>89</v>
      </c>
      <c r="AY185" s="143" t="s">
        <v>154</v>
      </c>
    </row>
    <row r="186" spans="2:65" s="1" customFormat="1" ht="38.25" customHeight="1">
      <c r="B186" s="32"/>
      <c r="C186" s="129" t="s">
        <v>312</v>
      </c>
      <c r="D186" s="129" t="s">
        <v>155</v>
      </c>
      <c r="E186" s="130" t="s">
        <v>313</v>
      </c>
      <c r="F186" s="211" t="s">
        <v>314</v>
      </c>
      <c r="G186" s="211"/>
      <c r="H186" s="211"/>
      <c r="I186" s="211"/>
      <c r="J186" s="131" t="s">
        <v>296</v>
      </c>
      <c r="K186" s="132">
        <v>334.94099999999997</v>
      </c>
      <c r="L186" s="212"/>
      <c r="M186" s="212"/>
      <c r="N186" s="212">
        <f>ROUND(L186*K186,2)</f>
        <v>0</v>
      </c>
      <c r="O186" s="212"/>
      <c r="P186" s="212"/>
      <c r="Q186" s="212"/>
      <c r="R186" s="33"/>
      <c r="T186" s="133" t="s">
        <v>20</v>
      </c>
      <c r="U186" s="39" t="s">
        <v>46</v>
      </c>
      <c r="V186" s="134">
        <v>0</v>
      </c>
      <c r="W186" s="134">
        <f>V186*K186</f>
        <v>0</v>
      </c>
      <c r="X186" s="134">
        <v>0</v>
      </c>
      <c r="Y186" s="134">
        <f>X186*K186</f>
        <v>0</v>
      </c>
      <c r="Z186" s="134">
        <v>0</v>
      </c>
      <c r="AA186" s="135">
        <f>Z186*K186</f>
        <v>0</v>
      </c>
      <c r="AR186" s="20" t="s">
        <v>159</v>
      </c>
      <c r="AT186" s="20" t="s">
        <v>155</v>
      </c>
      <c r="AU186" s="20" t="s">
        <v>124</v>
      </c>
      <c r="AY186" s="20" t="s">
        <v>154</v>
      </c>
      <c r="BE186" s="136">
        <f>IF(U186="základní",N186,0)</f>
        <v>0</v>
      </c>
      <c r="BF186" s="136">
        <f>IF(U186="snížená",N186,0)</f>
        <v>0</v>
      </c>
      <c r="BG186" s="136">
        <f>IF(U186="zákl. přenesená",N186,0)</f>
        <v>0</v>
      </c>
      <c r="BH186" s="136">
        <f>IF(U186="sníž. přenesená",N186,0)</f>
        <v>0</v>
      </c>
      <c r="BI186" s="136">
        <f>IF(U186="nulová",N186,0)</f>
        <v>0</v>
      </c>
      <c r="BJ186" s="20" t="s">
        <v>89</v>
      </c>
      <c r="BK186" s="136">
        <f>ROUND(L186*K186,2)</f>
        <v>0</v>
      </c>
      <c r="BL186" s="20" t="s">
        <v>159</v>
      </c>
      <c r="BM186" s="20" t="s">
        <v>315</v>
      </c>
    </row>
    <row r="187" spans="2:65" s="11" customFormat="1" ht="16.5" customHeight="1">
      <c r="B187" s="142"/>
      <c r="E187" s="143" t="s">
        <v>20</v>
      </c>
      <c r="F187" s="200" t="s">
        <v>316</v>
      </c>
      <c r="G187" s="201"/>
      <c r="H187" s="201"/>
      <c r="I187" s="201"/>
      <c r="K187" s="144">
        <v>332.19099999999997</v>
      </c>
      <c r="R187" s="145"/>
      <c r="T187" s="146"/>
      <c r="AA187" s="147"/>
      <c r="AT187" s="143" t="s">
        <v>162</v>
      </c>
      <c r="AU187" s="143" t="s">
        <v>124</v>
      </c>
      <c r="AV187" s="11" t="s">
        <v>124</v>
      </c>
      <c r="AW187" s="11" t="s">
        <v>38</v>
      </c>
      <c r="AX187" s="11" t="s">
        <v>81</v>
      </c>
      <c r="AY187" s="143" t="s">
        <v>154</v>
      </c>
    </row>
    <row r="188" spans="2:65" s="11" customFormat="1" ht="16.5" customHeight="1">
      <c r="B188" s="142"/>
      <c r="E188" s="143" t="s">
        <v>20</v>
      </c>
      <c r="F188" s="213" t="s">
        <v>317</v>
      </c>
      <c r="G188" s="214"/>
      <c r="H188" s="214"/>
      <c r="I188" s="214"/>
      <c r="K188" s="144">
        <v>2.75</v>
      </c>
      <c r="R188" s="145"/>
      <c r="T188" s="146"/>
      <c r="AA188" s="147"/>
      <c r="AT188" s="143" t="s">
        <v>162</v>
      </c>
      <c r="AU188" s="143" t="s">
        <v>124</v>
      </c>
      <c r="AV188" s="11" t="s">
        <v>124</v>
      </c>
      <c r="AW188" s="11" t="s">
        <v>38</v>
      </c>
      <c r="AX188" s="11" t="s">
        <v>81</v>
      </c>
      <c r="AY188" s="143" t="s">
        <v>154</v>
      </c>
    </row>
    <row r="189" spans="2:65" s="12" customFormat="1" ht="16.5" customHeight="1">
      <c r="B189" s="148"/>
      <c r="E189" s="149" t="s">
        <v>20</v>
      </c>
      <c r="F189" s="215" t="s">
        <v>165</v>
      </c>
      <c r="G189" s="216"/>
      <c r="H189" s="216"/>
      <c r="I189" s="216"/>
      <c r="K189" s="150">
        <v>334.94099999999997</v>
      </c>
      <c r="R189" s="151"/>
      <c r="T189" s="152"/>
      <c r="AA189" s="153"/>
      <c r="AT189" s="149" t="s">
        <v>162</v>
      </c>
      <c r="AU189" s="149" t="s">
        <v>124</v>
      </c>
      <c r="AV189" s="12" t="s">
        <v>159</v>
      </c>
      <c r="AW189" s="12" t="s">
        <v>38</v>
      </c>
      <c r="AX189" s="12" t="s">
        <v>89</v>
      </c>
      <c r="AY189" s="149" t="s">
        <v>154</v>
      </c>
    </row>
    <row r="190" spans="2:65" s="1" customFormat="1" ht="38.25" customHeight="1">
      <c r="B190" s="32"/>
      <c r="C190" s="129" t="s">
        <v>318</v>
      </c>
      <c r="D190" s="129" t="s">
        <v>155</v>
      </c>
      <c r="E190" s="130" t="s">
        <v>319</v>
      </c>
      <c r="F190" s="211" t="s">
        <v>320</v>
      </c>
      <c r="G190" s="211"/>
      <c r="H190" s="211"/>
      <c r="I190" s="211"/>
      <c r="J190" s="131" t="s">
        <v>296</v>
      </c>
      <c r="K190" s="132">
        <v>122.654</v>
      </c>
      <c r="L190" s="212"/>
      <c r="M190" s="212"/>
      <c r="N190" s="212">
        <f>ROUND(L190*K190,2)</f>
        <v>0</v>
      </c>
      <c r="O190" s="212"/>
      <c r="P190" s="212"/>
      <c r="Q190" s="212"/>
      <c r="R190" s="33"/>
      <c r="T190" s="133" t="s">
        <v>20</v>
      </c>
      <c r="U190" s="39" t="s">
        <v>46</v>
      </c>
      <c r="V190" s="134">
        <v>0</v>
      </c>
      <c r="W190" s="134">
        <f>V190*K190</f>
        <v>0</v>
      </c>
      <c r="X190" s="134">
        <v>0</v>
      </c>
      <c r="Y190" s="134">
        <f>X190*K190</f>
        <v>0</v>
      </c>
      <c r="Z190" s="134">
        <v>0</v>
      </c>
      <c r="AA190" s="135">
        <f>Z190*K190</f>
        <v>0</v>
      </c>
      <c r="AR190" s="20" t="s">
        <v>159</v>
      </c>
      <c r="AT190" s="20" t="s">
        <v>155</v>
      </c>
      <c r="AU190" s="20" t="s">
        <v>124</v>
      </c>
      <c r="AY190" s="20" t="s">
        <v>154</v>
      </c>
      <c r="BE190" s="136">
        <f>IF(U190="základní",N190,0)</f>
        <v>0</v>
      </c>
      <c r="BF190" s="136">
        <f>IF(U190="snížená",N190,0)</f>
        <v>0</v>
      </c>
      <c r="BG190" s="136">
        <f>IF(U190="zákl. přenesená",N190,0)</f>
        <v>0</v>
      </c>
      <c r="BH190" s="136">
        <f>IF(U190="sníž. přenesená",N190,0)</f>
        <v>0</v>
      </c>
      <c r="BI190" s="136">
        <f>IF(U190="nulová",N190,0)</f>
        <v>0</v>
      </c>
      <c r="BJ190" s="20" t="s">
        <v>89</v>
      </c>
      <c r="BK190" s="136">
        <f>ROUND(L190*K190,2)</f>
        <v>0</v>
      </c>
      <c r="BL190" s="20" t="s">
        <v>159</v>
      </c>
      <c r="BM190" s="20" t="s">
        <v>321</v>
      </c>
    </row>
    <row r="191" spans="2:65" s="11" customFormat="1" ht="25.5" customHeight="1">
      <c r="B191" s="142"/>
      <c r="E191" s="143" t="s">
        <v>20</v>
      </c>
      <c r="F191" s="200" t="s">
        <v>322</v>
      </c>
      <c r="G191" s="201"/>
      <c r="H191" s="201"/>
      <c r="I191" s="201"/>
      <c r="K191" s="144">
        <v>122.654</v>
      </c>
      <c r="R191" s="145"/>
      <c r="T191" s="154"/>
      <c r="U191" s="155"/>
      <c r="V191" s="155"/>
      <c r="W191" s="155"/>
      <c r="X191" s="155"/>
      <c r="Y191" s="155"/>
      <c r="Z191" s="155"/>
      <c r="AA191" s="156"/>
      <c r="AT191" s="143" t="s">
        <v>162</v>
      </c>
      <c r="AU191" s="143" t="s">
        <v>124</v>
      </c>
      <c r="AV191" s="11" t="s">
        <v>124</v>
      </c>
      <c r="AW191" s="11" t="s">
        <v>38</v>
      </c>
      <c r="AX191" s="11" t="s">
        <v>89</v>
      </c>
      <c r="AY191" s="143" t="s">
        <v>154</v>
      </c>
    </row>
    <row r="192" spans="2:65" s="1" customFormat="1" ht="6.95" customHeight="1">
      <c r="B192" s="54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6"/>
    </row>
  </sheetData>
  <mergeCells count="20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F117:I117"/>
    <mergeCell ref="F118:I118"/>
    <mergeCell ref="F119:I119"/>
    <mergeCell ref="F120:I120"/>
    <mergeCell ref="F121:I121"/>
    <mergeCell ref="F122:I122"/>
    <mergeCell ref="L122:M122"/>
    <mergeCell ref="N122:Q122"/>
    <mergeCell ref="F123:I123"/>
    <mergeCell ref="F124:I124"/>
    <mergeCell ref="F125:I125"/>
    <mergeCell ref="F126:I126"/>
    <mergeCell ref="F127:I127"/>
    <mergeCell ref="F128:I128"/>
    <mergeCell ref="F129:I129"/>
    <mergeCell ref="F130:I130"/>
    <mergeCell ref="L130:M130"/>
    <mergeCell ref="N130:Q130"/>
    <mergeCell ref="F131:I131"/>
    <mergeCell ref="F132:I132"/>
    <mergeCell ref="F133:I133"/>
    <mergeCell ref="L133:M133"/>
    <mergeCell ref="N133:Q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59:I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83:I183"/>
    <mergeCell ref="F184:I184"/>
    <mergeCell ref="L184:M184"/>
    <mergeCell ref="N184:Q184"/>
    <mergeCell ref="F176:I176"/>
    <mergeCell ref="L176:M176"/>
    <mergeCell ref="N176:Q176"/>
    <mergeCell ref="F177:I177"/>
    <mergeCell ref="F178:I178"/>
    <mergeCell ref="L178:M178"/>
    <mergeCell ref="N178:Q178"/>
    <mergeCell ref="F180:I180"/>
    <mergeCell ref="L180:M180"/>
    <mergeCell ref="N180:Q180"/>
    <mergeCell ref="F191:I191"/>
    <mergeCell ref="N113:Q113"/>
    <mergeCell ref="N114:Q114"/>
    <mergeCell ref="N115:Q115"/>
    <mergeCell ref="N175:Q175"/>
    <mergeCell ref="N179:Q179"/>
    <mergeCell ref="H1:K1"/>
    <mergeCell ref="S2:AC2"/>
    <mergeCell ref="F185:I185"/>
    <mergeCell ref="F186:I186"/>
    <mergeCell ref="L186:M186"/>
    <mergeCell ref="N186:Q186"/>
    <mergeCell ref="F187:I187"/>
    <mergeCell ref="F188:I188"/>
    <mergeCell ref="F189:I189"/>
    <mergeCell ref="F190:I190"/>
    <mergeCell ref="L190:M190"/>
    <mergeCell ref="N190:Q190"/>
    <mergeCell ref="F181:I181"/>
    <mergeCell ref="L181:M181"/>
    <mergeCell ref="N181:Q181"/>
    <mergeCell ref="F182:I182"/>
    <mergeCell ref="L182:M182"/>
    <mergeCell ref="N182:Q182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12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56"/>
  <sheetViews>
    <sheetView showGridLines="0" workbookViewId="0">
      <pane ySplit="1" topLeftCell="A133" activePane="bottomLeft" state="frozen"/>
      <selection pane="bottomLeft" activeCell="AE153" sqref="AE15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119</v>
      </c>
      <c r="G1" s="16"/>
      <c r="H1" s="210" t="s">
        <v>120</v>
      </c>
      <c r="I1" s="210"/>
      <c r="J1" s="210"/>
      <c r="K1" s="210"/>
      <c r="L1" s="16" t="s">
        <v>121</v>
      </c>
      <c r="M1" s="14"/>
      <c r="N1" s="14"/>
      <c r="O1" s="15" t="s">
        <v>122</v>
      </c>
      <c r="P1" s="14"/>
      <c r="Q1" s="14"/>
      <c r="R1" s="14"/>
      <c r="S1" s="16" t="s">
        <v>123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20" t="s">
        <v>93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124</v>
      </c>
    </row>
    <row r="4" spans="1:66" ht="36.950000000000003" customHeight="1">
      <c r="B4" s="24"/>
      <c r="C4" s="185" t="s">
        <v>125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29" t="s">
        <v>17</v>
      </c>
      <c r="F6" s="230" t="str">
        <f>'Rekapitulace stavby'!K6</f>
        <v>ÚPRAVA ATRIA U ZŠ HORYMÍROVA 100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R6" s="25"/>
    </row>
    <row r="7" spans="1:66" s="1" customFormat="1" ht="32.85" customHeight="1">
      <c r="B7" s="32"/>
      <c r="D7" s="28" t="s">
        <v>126</v>
      </c>
      <c r="F7" s="198" t="s">
        <v>323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R7" s="33"/>
    </row>
    <row r="8" spans="1:66" s="1" customFormat="1" ht="14.45" customHeight="1">
      <c r="B8" s="32"/>
      <c r="D8" s="29" t="s">
        <v>19</v>
      </c>
      <c r="F8" s="27" t="s">
        <v>20</v>
      </c>
      <c r="M8" s="29" t="s">
        <v>21</v>
      </c>
      <c r="O8" s="27" t="s">
        <v>20</v>
      </c>
      <c r="R8" s="33"/>
    </row>
    <row r="9" spans="1:66" s="1" customFormat="1" ht="14.45" customHeight="1">
      <c r="B9" s="32"/>
      <c r="D9" s="29" t="s">
        <v>22</v>
      </c>
      <c r="F9" s="27" t="s">
        <v>23</v>
      </c>
      <c r="M9" s="29" t="s">
        <v>24</v>
      </c>
      <c r="O9" s="221" t="str">
        <f>'Rekapitulace stavby'!AN8</f>
        <v>21. 7. 2021</v>
      </c>
      <c r="P9" s="221"/>
      <c r="R9" s="33"/>
    </row>
    <row r="10" spans="1:66" s="1" customFormat="1" ht="10.9" customHeight="1">
      <c r="B10" s="32"/>
      <c r="R10" s="33"/>
    </row>
    <row r="11" spans="1:66" s="1" customFormat="1" ht="14.45" customHeight="1">
      <c r="B11" s="32"/>
      <c r="D11" s="29" t="s">
        <v>26</v>
      </c>
      <c r="M11" s="29" t="s">
        <v>27</v>
      </c>
      <c r="O11" s="197" t="s">
        <v>28</v>
      </c>
      <c r="P11" s="197"/>
      <c r="R11" s="33"/>
    </row>
    <row r="12" spans="1:66" s="1" customFormat="1" ht="18" customHeight="1">
      <c r="B12" s="32"/>
      <c r="E12" s="27" t="s">
        <v>29</v>
      </c>
      <c r="M12" s="29" t="s">
        <v>30</v>
      </c>
      <c r="O12" s="197" t="s">
        <v>31</v>
      </c>
      <c r="P12" s="197"/>
      <c r="R12" s="33"/>
    </row>
    <row r="13" spans="1:66" s="1" customFormat="1" ht="6.95" customHeight="1">
      <c r="B13" s="32"/>
      <c r="R13" s="33"/>
    </row>
    <row r="14" spans="1:66" s="1" customFormat="1" ht="14.45" customHeight="1">
      <c r="B14" s="32"/>
      <c r="D14" s="29" t="s">
        <v>32</v>
      </c>
      <c r="M14" s="29" t="s">
        <v>27</v>
      </c>
      <c r="O14" s="197" t="str">
        <f>IF('Rekapitulace stavby'!AN13="","",'Rekapitulace stavby'!AN13)</f>
        <v/>
      </c>
      <c r="P14" s="197"/>
      <c r="R14" s="33"/>
    </row>
    <row r="15" spans="1:66" s="1" customFormat="1" ht="18" customHeight="1">
      <c r="B15" s="32"/>
      <c r="E15" s="27" t="str">
        <f>IF('Rekapitulace stavby'!E14="","",'Rekapitulace stavby'!E14)</f>
        <v xml:space="preserve"> </v>
      </c>
      <c r="M15" s="29" t="s">
        <v>30</v>
      </c>
      <c r="O15" s="197" t="str">
        <f>IF('Rekapitulace stavby'!AN14="","",'Rekapitulace stavby'!AN14)</f>
        <v/>
      </c>
      <c r="P15" s="197"/>
      <c r="R15" s="33"/>
    </row>
    <row r="16" spans="1:66" s="1" customFormat="1" ht="6.95" customHeight="1">
      <c r="B16" s="32"/>
      <c r="R16" s="33"/>
    </row>
    <row r="17" spans="2:18" s="1" customFormat="1" ht="14.45" customHeight="1">
      <c r="B17" s="32"/>
      <c r="D17" s="29" t="s">
        <v>34</v>
      </c>
      <c r="M17" s="29" t="s">
        <v>27</v>
      </c>
      <c r="O17" s="197" t="s">
        <v>35</v>
      </c>
      <c r="P17" s="197"/>
      <c r="R17" s="33"/>
    </row>
    <row r="18" spans="2:18" s="1" customFormat="1" ht="18" customHeight="1">
      <c r="B18" s="32"/>
      <c r="E18" s="27" t="s">
        <v>36</v>
      </c>
      <c r="M18" s="29" t="s">
        <v>30</v>
      </c>
      <c r="O18" s="197" t="s">
        <v>37</v>
      </c>
      <c r="P18" s="197"/>
      <c r="R18" s="33"/>
    </row>
    <row r="19" spans="2:18" s="1" customFormat="1" ht="6.95" customHeight="1">
      <c r="B19" s="32"/>
      <c r="R19" s="33"/>
    </row>
    <row r="20" spans="2:18" s="1" customFormat="1" ht="14.45" customHeight="1">
      <c r="B20" s="32"/>
      <c r="D20" s="29" t="s">
        <v>39</v>
      </c>
      <c r="M20" s="29" t="s">
        <v>27</v>
      </c>
      <c r="O20" s="197" t="s">
        <v>35</v>
      </c>
      <c r="P20" s="197"/>
      <c r="R20" s="33"/>
    </row>
    <row r="21" spans="2:18" s="1" customFormat="1" ht="18" customHeight="1">
      <c r="B21" s="32"/>
      <c r="E21" s="27" t="s">
        <v>40</v>
      </c>
      <c r="M21" s="29" t="s">
        <v>30</v>
      </c>
      <c r="O21" s="197" t="s">
        <v>37</v>
      </c>
      <c r="P21" s="197"/>
      <c r="R21" s="33"/>
    </row>
    <row r="22" spans="2:18" s="1" customFormat="1" ht="6.95" customHeight="1">
      <c r="B22" s="32"/>
      <c r="R22" s="33"/>
    </row>
    <row r="23" spans="2:18" s="1" customFormat="1" ht="14.45" customHeight="1">
      <c r="B23" s="32"/>
      <c r="D23" s="29" t="s">
        <v>41</v>
      </c>
      <c r="R23" s="33"/>
    </row>
    <row r="24" spans="2:18" s="1" customFormat="1" ht="16.5" customHeight="1">
      <c r="B24" s="32"/>
      <c r="E24" s="199" t="s">
        <v>20</v>
      </c>
      <c r="F24" s="199"/>
      <c r="G24" s="199"/>
      <c r="H24" s="199"/>
      <c r="I24" s="199"/>
      <c r="J24" s="199"/>
      <c r="K24" s="199"/>
      <c r="L24" s="199"/>
      <c r="R24" s="33"/>
    </row>
    <row r="25" spans="2:18" s="1" customFormat="1" ht="6.95" customHeight="1">
      <c r="B25" s="32"/>
      <c r="R25" s="33"/>
    </row>
    <row r="26" spans="2:18" s="1" customFormat="1" ht="6.95" customHeight="1">
      <c r="B26" s="32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R26" s="33"/>
    </row>
    <row r="27" spans="2:18" s="1" customFormat="1" ht="14.45" customHeight="1">
      <c r="B27" s="32"/>
      <c r="D27" s="97" t="s">
        <v>128</v>
      </c>
      <c r="M27" s="192">
        <f>N88</f>
        <v>0</v>
      </c>
      <c r="N27" s="192"/>
      <c r="O27" s="192"/>
      <c r="P27" s="192"/>
      <c r="R27" s="33"/>
    </row>
    <row r="28" spans="2:18" s="1" customFormat="1" ht="14.45" customHeight="1">
      <c r="B28" s="32"/>
      <c r="D28" s="31" t="s">
        <v>129</v>
      </c>
      <c r="M28" s="192">
        <f>N95</f>
        <v>0</v>
      </c>
      <c r="N28" s="192"/>
      <c r="O28" s="192"/>
      <c r="P28" s="192"/>
      <c r="R28" s="33"/>
    </row>
    <row r="29" spans="2:18" s="1" customFormat="1" ht="6.95" customHeight="1">
      <c r="B29" s="32"/>
      <c r="R29" s="33"/>
    </row>
    <row r="30" spans="2:18" s="1" customFormat="1" ht="25.35" customHeight="1">
      <c r="B30" s="32"/>
      <c r="D30" s="98" t="s">
        <v>44</v>
      </c>
      <c r="M30" s="237">
        <f>ROUND(M27+M28,2)</f>
        <v>0</v>
      </c>
      <c r="N30" s="229"/>
      <c r="O30" s="229"/>
      <c r="P30" s="229"/>
      <c r="R30" s="33"/>
    </row>
    <row r="31" spans="2:18" s="1" customFormat="1" ht="6.95" customHeight="1">
      <c r="B31" s="32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R31" s="33"/>
    </row>
    <row r="32" spans="2:18" s="1" customFormat="1" ht="14.45" customHeight="1">
      <c r="B32" s="32"/>
      <c r="D32" s="37" t="s">
        <v>45</v>
      </c>
      <c r="E32" s="37" t="s">
        <v>46</v>
      </c>
      <c r="F32" s="38">
        <v>0.21</v>
      </c>
      <c r="G32" s="99" t="s">
        <v>47</v>
      </c>
      <c r="H32" s="234">
        <f>ROUND((SUM(BE95:BE96)+SUM(BE114:BE155)), 2)</f>
        <v>0</v>
      </c>
      <c r="I32" s="229"/>
      <c r="J32" s="229"/>
      <c r="M32" s="234">
        <f>ROUND(ROUND((SUM(BE95:BE96)+SUM(BE114:BE155)), 2)*F32, 2)</f>
        <v>0</v>
      </c>
      <c r="N32" s="229"/>
      <c r="O32" s="229"/>
      <c r="P32" s="229"/>
      <c r="R32" s="33"/>
    </row>
    <row r="33" spans="2:18" s="1" customFormat="1" ht="14.45" customHeight="1">
      <c r="B33" s="32"/>
      <c r="E33" s="37" t="s">
        <v>48</v>
      </c>
      <c r="F33" s="38">
        <v>0.15</v>
      </c>
      <c r="G33" s="99" t="s">
        <v>47</v>
      </c>
      <c r="H33" s="234">
        <f>ROUND((SUM(BF95:BF96)+SUM(BF114:BF155)), 2)</f>
        <v>0</v>
      </c>
      <c r="I33" s="229"/>
      <c r="J33" s="229"/>
      <c r="M33" s="234">
        <f>ROUND(ROUND((SUM(BF95:BF96)+SUM(BF114:BF155)), 2)*F33, 2)</f>
        <v>0</v>
      </c>
      <c r="N33" s="229"/>
      <c r="O33" s="229"/>
      <c r="P33" s="229"/>
      <c r="R33" s="33"/>
    </row>
    <row r="34" spans="2:18" s="1" customFormat="1" ht="14.45" hidden="1" customHeight="1">
      <c r="B34" s="32"/>
      <c r="E34" s="37" t="s">
        <v>49</v>
      </c>
      <c r="F34" s="38">
        <v>0.21</v>
      </c>
      <c r="G34" s="99" t="s">
        <v>47</v>
      </c>
      <c r="H34" s="234">
        <f>ROUND((SUM(BG95:BG96)+SUM(BG114:BG155)), 2)</f>
        <v>0</v>
      </c>
      <c r="I34" s="229"/>
      <c r="J34" s="229"/>
      <c r="M34" s="234">
        <v>0</v>
      </c>
      <c r="N34" s="229"/>
      <c r="O34" s="229"/>
      <c r="P34" s="229"/>
      <c r="R34" s="33"/>
    </row>
    <row r="35" spans="2:18" s="1" customFormat="1" ht="14.45" hidden="1" customHeight="1">
      <c r="B35" s="32"/>
      <c r="E35" s="37" t="s">
        <v>50</v>
      </c>
      <c r="F35" s="38">
        <v>0.15</v>
      </c>
      <c r="G35" s="99" t="s">
        <v>47</v>
      </c>
      <c r="H35" s="234">
        <f>ROUND((SUM(BH95:BH96)+SUM(BH114:BH155)), 2)</f>
        <v>0</v>
      </c>
      <c r="I35" s="229"/>
      <c r="J35" s="229"/>
      <c r="M35" s="234">
        <v>0</v>
      </c>
      <c r="N35" s="229"/>
      <c r="O35" s="229"/>
      <c r="P35" s="229"/>
      <c r="R35" s="33"/>
    </row>
    <row r="36" spans="2:18" s="1" customFormat="1" ht="14.45" hidden="1" customHeight="1">
      <c r="B36" s="32"/>
      <c r="E36" s="37" t="s">
        <v>51</v>
      </c>
      <c r="F36" s="38">
        <v>0</v>
      </c>
      <c r="G36" s="99" t="s">
        <v>47</v>
      </c>
      <c r="H36" s="234">
        <f>ROUND((SUM(BI95:BI96)+SUM(BI114:BI155)), 2)</f>
        <v>0</v>
      </c>
      <c r="I36" s="229"/>
      <c r="J36" s="229"/>
      <c r="M36" s="234">
        <v>0</v>
      </c>
      <c r="N36" s="229"/>
      <c r="O36" s="229"/>
      <c r="P36" s="229"/>
      <c r="R36" s="33"/>
    </row>
    <row r="37" spans="2:18" s="1" customFormat="1" ht="6.95" customHeight="1">
      <c r="B37" s="32"/>
      <c r="R37" s="33"/>
    </row>
    <row r="38" spans="2:18" s="1" customFormat="1" ht="25.35" customHeight="1">
      <c r="B38" s="32"/>
      <c r="C38" s="96"/>
      <c r="D38" s="100" t="s">
        <v>52</v>
      </c>
      <c r="E38" s="68"/>
      <c r="F38" s="68"/>
      <c r="G38" s="101" t="s">
        <v>53</v>
      </c>
      <c r="H38" s="102" t="s">
        <v>54</v>
      </c>
      <c r="I38" s="68"/>
      <c r="J38" s="68"/>
      <c r="K38" s="68"/>
      <c r="L38" s="235">
        <f>SUM(M30:M36)</f>
        <v>0</v>
      </c>
      <c r="M38" s="235"/>
      <c r="N38" s="235"/>
      <c r="O38" s="235"/>
      <c r="P38" s="236"/>
      <c r="Q38" s="96"/>
      <c r="R38" s="33"/>
    </row>
    <row r="39" spans="2:18" s="1" customFormat="1" ht="14.45" customHeight="1">
      <c r="B39" s="32"/>
      <c r="R39" s="33"/>
    </row>
    <row r="40" spans="2:18" s="1" customFormat="1" ht="14.45" customHeight="1">
      <c r="B40" s="32"/>
      <c r="R40" s="33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2"/>
      <c r="D50" s="45" t="s">
        <v>55</v>
      </c>
      <c r="E50" s="46"/>
      <c r="F50" s="46"/>
      <c r="G50" s="46"/>
      <c r="H50" s="47"/>
      <c r="J50" s="45" t="s">
        <v>56</v>
      </c>
      <c r="K50" s="46"/>
      <c r="L50" s="46"/>
      <c r="M50" s="46"/>
      <c r="N50" s="46"/>
      <c r="O50" s="46"/>
      <c r="P50" s="47"/>
      <c r="R50" s="33"/>
    </row>
    <row r="51" spans="2:18">
      <c r="B51" s="24"/>
      <c r="D51" s="48"/>
      <c r="H51" s="49"/>
      <c r="J51" s="48"/>
      <c r="P51" s="49"/>
      <c r="R51" s="25"/>
    </row>
    <row r="52" spans="2:18">
      <c r="B52" s="24"/>
      <c r="D52" s="48"/>
      <c r="H52" s="49"/>
      <c r="J52" s="48"/>
      <c r="P52" s="49"/>
      <c r="R52" s="25"/>
    </row>
    <row r="53" spans="2:18">
      <c r="B53" s="24"/>
      <c r="D53" s="48"/>
      <c r="H53" s="49"/>
      <c r="J53" s="48"/>
      <c r="P53" s="49"/>
      <c r="R53" s="25"/>
    </row>
    <row r="54" spans="2:18">
      <c r="B54" s="24"/>
      <c r="D54" s="48"/>
      <c r="H54" s="49"/>
      <c r="J54" s="48"/>
      <c r="P54" s="49"/>
      <c r="R54" s="25"/>
    </row>
    <row r="55" spans="2:18">
      <c r="B55" s="24"/>
      <c r="D55" s="48"/>
      <c r="H55" s="49"/>
      <c r="J55" s="48"/>
      <c r="P55" s="49"/>
      <c r="R55" s="25"/>
    </row>
    <row r="56" spans="2:18">
      <c r="B56" s="24"/>
      <c r="D56" s="48"/>
      <c r="H56" s="49"/>
      <c r="J56" s="48"/>
      <c r="P56" s="49"/>
      <c r="R56" s="25"/>
    </row>
    <row r="57" spans="2:18">
      <c r="B57" s="24"/>
      <c r="D57" s="48"/>
      <c r="H57" s="49"/>
      <c r="J57" s="48"/>
      <c r="P57" s="49"/>
      <c r="R57" s="25"/>
    </row>
    <row r="58" spans="2:18">
      <c r="B58" s="24"/>
      <c r="D58" s="48"/>
      <c r="H58" s="49"/>
      <c r="J58" s="48"/>
      <c r="P58" s="49"/>
      <c r="R58" s="25"/>
    </row>
    <row r="59" spans="2:18" s="1" customFormat="1" ht="15">
      <c r="B59" s="32"/>
      <c r="D59" s="50" t="s">
        <v>57</v>
      </c>
      <c r="E59" s="51"/>
      <c r="F59" s="51"/>
      <c r="G59" s="52" t="s">
        <v>58</v>
      </c>
      <c r="H59" s="53"/>
      <c r="J59" s="50" t="s">
        <v>57</v>
      </c>
      <c r="K59" s="51"/>
      <c r="L59" s="51"/>
      <c r="M59" s="51"/>
      <c r="N59" s="52" t="s">
        <v>58</v>
      </c>
      <c r="O59" s="51"/>
      <c r="P59" s="53"/>
      <c r="R59" s="33"/>
    </row>
    <row r="60" spans="2:18">
      <c r="B60" s="24"/>
      <c r="R60" s="25"/>
    </row>
    <row r="61" spans="2:18" s="1" customFormat="1" ht="15">
      <c r="B61" s="32"/>
      <c r="D61" s="45" t="s">
        <v>59</v>
      </c>
      <c r="E61" s="46"/>
      <c r="F61" s="46"/>
      <c r="G61" s="46"/>
      <c r="H61" s="47"/>
      <c r="J61" s="45" t="s">
        <v>60</v>
      </c>
      <c r="K61" s="46"/>
      <c r="L61" s="46"/>
      <c r="M61" s="46"/>
      <c r="N61" s="46"/>
      <c r="O61" s="46"/>
      <c r="P61" s="47"/>
      <c r="R61" s="33"/>
    </row>
    <row r="62" spans="2:18">
      <c r="B62" s="24"/>
      <c r="D62" s="48"/>
      <c r="H62" s="49"/>
      <c r="J62" s="48"/>
      <c r="P62" s="49"/>
      <c r="R62" s="25"/>
    </row>
    <row r="63" spans="2:18">
      <c r="B63" s="24"/>
      <c r="D63" s="48"/>
      <c r="H63" s="49"/>
      <c r="J63" s="48"/>
      <c r="P63" s="49"/>
      <c r="R63" s="25"/>
    </row>
    <row r="64" spans="2:18">
      <c r="B64" s="24"/>
      <c r="D64" s="48"/>
      <c r="H64" s="49"/>
      <c r="J64" s="48"/>
      <c r="P64" s="49"/>
      <c r="R64" s="25"/>
    </row>
    <row r="65" spans="2:18">
      <c r="B65" s="24"/>
      <c r="D65" s="48"/>
      <c r="H65" s="49"/>
      <c r="J65" s="48"/>
      <c r="P65" s="49"/>
      <c r="R65" s="25"/>
    </row>
    <row r="66" spans="2:18">
      <c r="B66" s="24"/>
      <c r="D66" s="48"/>
      <c r="H66" s="49"/>
      <c r="J66" s="48"/>
      <c r="P66" s="49"/>
      <c r="R66" s="25"/>
    </row>
    <row r="67" spans="2:18">
      <c r="B67" s="24"/>
      <c r="D67" s="48"/>
      <c r="H67" s="49"/>
      <c r="J67" s="48"/>
      <c r="P67" s="49"/>
      <c r="R67" s="25"/>
    </row>
    <row r="68" spans="2:18">
      <c r="B68" s="24"/>
      <c r="D68" s="48"/>
      <c r="H68" s="49"/>
      <c r="J68" s="48"/>
      <c r="P68" s="49"/>
      <c r="R68" s="25"/>
    </row>
    <row r="69" spans="2:18">
      <c r="B69" s="24"/>
      <c r="D69" s="48"/>
      <c r="H69" s="49"/>
      <c r="J69" s="48"/>
      <c r="P69" s="49"/>
      <c r="R69" s="25"/>
    </row>
    <row r="70" spans="2:18" s="1" customFormat="1" ht="15">
      <c r="B70" s="32"/>
      <c r="D70" s="50" t="s">
        <v>57</v>
      </c>
      <c r="E70" s="51"/>
      <c r="F70" s="51"/>
      <c r="G70" s="52" t="s">
        <v>58</v>
      </c>
      <c r="H70" s="53"/>
      <c r="J70" s="50" t="s">
        <v>57</v>
      </c>
      <c r="K70" s="51"/>
      <c r="L70" s="51"/>
      <c r="M70" s="51"/>
      <c r="N70" s="52" t="s">
        <v>58</v>
      </c>
      <c r="O70" s="51"/>
      <c r="P70" s="53"/>
      <c r="R70" s="33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2"/>
      <c r="C76" s="185" t="s">
        <v>130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3"/>
    </row>
    <row r="77" spans="2:18" s="1" customFormat="1" ht="6.95" customHeight="1">
      <c r="B77" s="32"/>
      <c r="R77" s="33"/>
    </row>
    <row r="78" spans="2:18" s="1" customFormat="1" ht="30" customHeight="1">
      <c r="B78" s="32"/>
      <c r="C78" s="29" t="s">
        <v>17</v>
      </c>
      <c r="F78" s="230" t="str">
        <f>F6</f>
        <v>ÚPRAVA ATRIA U ZŠ HORYMÍROVA 100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R78" s="33"/>
    </row>
    <row r="79" spans="2:18" s="1" customFormat="1" ht="36.950000000000003" customHeight="1">
      <c r="B79" s="32"/>
      <c r="C79" s="63" t="s">
        <v>126</v>
      </c>
      <c r="F79" s="187" t="str">
        <f>F7</f>
        <v>SO.01 - Konstrukce pódia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R79" s="33"/>
    </row>
    <row r="80" spans="2:18" s="1" customFormat="1" ht="6.95" customHeight="1">
      <c r="B80" s="32"/>
      <c r="R80" s="33"/>
    </row>
    <row r="81" spans="2:47" s="1" customFormat="1" ht="18" customHeight="1">
      <c r="B81" s="32"/>
      <c r="C81" s="29" t="s">
        <v>22</v>
      </c>
      <c r="F81" s="27" t="str">
        <f>F9</f>
        <v>ZŠ HORYMÍROVA 2978/100</v>
      </c>
      <c r="K81" s="29" t="s">
        <v>24</v>
      </c>
      <c r="M81" s="221" t="str">
        <f>IF(O9="","",O9)</f>
        <v>21. 7. 2021</v>
      </c>
      <c r="N81" s="221"/>
      <c r="O81" s="221"/>
      <c r="P81" s="221"/>
      <c r="R81" s="33"/>
    </row>
    <row r="82" spans="2:47" s="1" customFormat="1" ht="6.95" customHeight="1">
      <c r="B82" s="32"/>
      <c r="R82" s="33"/>
    </row>
    <row r="83" spans="2:47" s="1" customFormat="1" ht="15">
      <c r="B83" s="32"/>
      <c r="C83" s="29" t="s">
        <v>26</v>
      </c>
      <c r="F83" s="27" t="str">
        <f>E12</f>
        <v>ÚMOb OSTRAVA-JIH</v>
      </c>
      <c r="K83" s="29" t="s">
        <v>34</v>
      </c>
      <c r="M83" s="197" t="str">
        <f>E18</f>
        <v>BYVAST pro s.r.o. - ING.VENDULA KVAPILOVÁ</v>
      </c>
      <c r="N83" s="197"/>
      <c r="O83" s="197"/>
      <c r="P83" s="197"/>
      <c r="Q83" s="197"/>
      <c r="R83" s="33"/>
    </row>
    <row r="84" spans="2:47" s="1" customFormat="1" ht="14.45" customHeight="1">
      <c r="B84" s="32"/>
      <c r="C84" s="29" t="s">
        <v>32</v>
      </c>
      <c r="F84" s="27" t="str">
        <f>IF(E15="","",E15)</f>
        <v xml:space="preserve"> </v>
      </c>
      <c r="K84" s="29" t="s">
        <v>39</v>
      </c>
      <c r="M84" s="197" t="str">
        <f>E21</f>
        <v>BYVAST pro s.r.o.</v>
      </c>
      <c r="N84" s="197"/>
      <c r="O84" s="197"/>
      <c r="P84" s="197"/>
      <c r="Q84" s="197"/>
      <c r="R84" s="33"/>
    </row>
    <row r="85" spans="2:47" s="1" customFormat="1" ht="10.35" customHeight="1">
      <c r="B85" s="32"/>
      <c r="R85" s="33"/>
    </row>
    <row r="86" spans="2:47" s="1" customFormat="1" ht="29.25" customHeight="1">
      <c r="B86" s="32"/>
      <c r="C86" s="232" t="s">
        <v>131</v>
      </c>
      <c r="D86" s="233"/>
      <c r="E86" s="233"/>
      <c r="F86" s="233"/>
      <c r="G86" s="233"/>
      <c r="H86" s="96"/>
      <c r="I86" s="96"/>
      <c r="J86" s="96"/>
      <c r="K86" s="96"/>
      <c r="L86" s="96"/>
      <c r="M86" s="96"/>
      <c r="N86" s="232" t="s">
        <v>132</v>
      </c>
      <c r="O86" s="233"/>
      <c r="P86" s="233"/>
      <c r="Q86" s="233"/>
      <c r="R86" s="33"/>
    </row>
    <row r="87" spans="2:47" s="1" customFormat="1" ht="10.35" customHeight="1">
      <c r="B87" s="32"/>
      <c r="R87" s="33"/>
    </row>
    <row r="88" spans="2:47" s="1" customFormat="1" ht="29.25" customHeight="1">
      <c r="B88" s="32"/>
      <c r="C88" s="103" t="s">
        <v>133</v>
      </c>
      <c r="N88" s="164">
        <f>N114</f>
        <v>0</v>
      </c>
      <c r="O88" s="227"/>
      <c r="P88" s="227"/>
      <c r="Q88" s="227"/>
      <c r="R88" s="33"/>
      <c r="AU88" s="20" t="s">
        <v>134</v>
      </c>
    </row>
    <row r="89" spans="2:47" s="6" customFormat="1" ht="24.95" customHeight="1">
      <c r="B89" s="104"/>
      <c r="D89" s="105" t="s">
        <v>135</v>
      </c>
      <c r="N89" s="205">
        <f>N115</f>
        <v>0</v>
      </c>
      <c r="O89" s="224"/>
      <c r="P89" s="224"/>
      <c r="Q89" s="224"/>
      <c r="R89" s="106"/>
    </row>
    <row r="90" spans="2:47" s="7" customFormat="1" ht="19.899999999999999" customHeight="1">
      <c r="B90" s="107"/>
      <c r="D90" s="108" t="s">
        <v>136</v>
      </c>
      <c r="N90" s="225">
        <f>N116</f>
        <v>0</v>
      </c>
      <c r="O90" s="226"/>
      <c r="P90" s="226"/>
      <c r="Q90" s="226"/>
      <c r="R90" s="109"/>
    </row>
    <row r="91" spans="2:47" s="7" customFormat="1" ht="19.899999999999999" customHeight="1">
      <c r="B91" s="107"/>
      <c r="D91" s="108" t="s">
        <v>324</v>
      </c>
      <c r="N91" s="225">
        <f>N127</f>
        <v>0</v>
      </c>
      <c r="O91" s="226"/>
      <c r="P91" s="226"/>
      <c r="Q91" s="226"/>
      <c r="R91" s="109"/>
    </row>
    <row r="92" spans="2:47" s="7" customFormat="1" ht="19.899999999999999" customHeight="1">
      <c r="B92" s="107"/>
      <c r="D92" s="108" t="s">
        <v>137</v>
      </c>
      <c r="N92" s="225">
        <f>N147</f>
        <v>0</v>
      </c>
      <c r="O92" s="226"/>
      <c r="P92" s="226"/>
      <c r="Q92" s="226"/>
      <c r="R92" s="109"/>
    </row>
    <row r="93" spans="2:47" s="7" customFormat="1" ht="19.899999999999999" customHeight="1">
      <c r="B93" s="107"/>
      <c r="D93" s="108" t="s">
        <v>325</v>
      </c>
      <c r="N93" s="225">
        <f>N154</f>
        <v>0</v>
      </c>
      <c r="O93" s="226"/>
      <c r="P93" s="226"/>
      <c r="Q93" s="226"/>
      <c r="R93" s="109"/>
    </row>
    <row r="94" spans="2:47" s="1" customFormat="1" ht="21.75" customHeight="1">
      <c r="B94" s="32"/>
      <c r="R94" s="33"/>
    </row>
    <row r="95" spans="2:47" s="1" customFormat="1" ht="29.25" customHeight="1">
      <c r="B95" s="32"/>
      <c r="C95" s="103" t="s">
        <v>139</v>
      </c>
      <c r="N95" s="227">
        <v>0</v>
      </c>
      <c r="O95" s="228"/>
      <c r="P95" s="228"/>
      <c r="Q95" s="228"/>
      <c r="R95" s="33"/>
      <c r="T95" s="110"/>
      <c r="U95" s="111" t="s">
        <v>45</v>
      </c>
    </row>
    <row r="96" spans="2:47" s="1" customFormat="1" ht="18" customHeight="1">
      <c r="B96" s="32"/>
      <c r="R96" s="33"/>
    </row>
    <row r="97" spans="2:18" s="1" customFormat="1" ht="29.25" customHeight="1">
      <c r="B97" s="32"/>
      <c r="C97" s="95" t="s">
        <v>118</v>
      </c>
      <c r="D97" s="96"/>
      <c r="E97" s="96"/>
      <c r="F97" s="96"/>
      <c r="G97" s="96"/>
      <c r="H97" s="96"/>
      <c r="I97" s="96"/>
      <c r="J97" s="96"/>
      <c r="K97" s="96"/>
      <c r="L97" s="165">
        <f>ROUND(SUM(N88+N95),2)</f>
        <v>0</v>
      </c>
      <c r="M97" s="165"/>
      <c r="N97" s="165"/>
      <c r="O97" s="165"/>
      <c r="P97" s="165"/>
      <c r="Q97" s="165"/>
      <c r="R97" s="33"/>
    </row>
    <row r="98" spans="2:18" s="1" customFormat="1" ht="6.95" customHeight="1"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6"/>
    </row>
    <row r="102" spans="2:18" s="1" customFormat="1" ht="6.95" customHeight="1"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9"/>
    </row>
    <row r="103" spans="2:18" s="1" customFormat="1" ht="36.950000000000003" customHeight="1">
      <c r="B103" s="32"/>
      <c r="C103" s="185" t="s">
        <v>140</v>
      </c>
      <c r="D103" s="229"/>
      <c r="E103" s="229"/>
      <c r="F103" s="229"/>
      <c r="G103" s="229"/>
      <c r="H103" s="229"/>
      <c r="I103" s="229"/>
      <c r="J103" s="229"/>
      <c r="K103" s="229"/>
      <c r="L103" s="229"/>
      <c r="M103" s="229"/>
      <c r="N103" s="229"/>
      <c r="O103" s="229"/>
      <c r="P103" s="229"/>
      <c r="Q103" s="229"/>
      <c r="R103" s="33"/>
    </row>
    <row r="104" spans="2:18" s="1" customFormat="1" ht="6.95" customHeight="1">
      <c r="B104" s="32"/>
      <c r="R104" s="33"/>
    </row>
    <row r="105" spans="2:18" s="1" customFormat="1" ht="30" customHeight="1">
      <c r="B105" s="32"/>
      <c r="C105" s="29" t="s">
        <v>17</v>
      </c>
      <c r="F105" s="230" t="str">
        <f>F6</f>
        <v>ÚPRAVA ATRIA U ZŠ HORYMÍROVA 100</v>
      </c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R105" s="33"/>
    </row>
    <row r="106" spans="2:18" s="1" customFormat="1" ht="36.950000000000003" customHeight="1">
      <c r="B106" s="32"/>
      <c r="C106" s="63" t="s">
        <v>126</v>
      </c>
      <c r="F106" s="187" t="str">
        <f>F7</f>
        <v>SO.01 - Konstrukce pódia</v>
      </c>
      <c r="G106" s="229"/>
      <c r="H106" s="229"/>
      <c r="I106" s="229"/>
      <c r="J106" s="229"/>
      <c r="K106" s="229"/>
      <c r="L106" s="229"/>
      <c r="M106" s="229"/>
      <c r="N106" s="229"/>
      <c r="O106" s="229"/>
      <c r="P106" s="229"/>
      <c r="R106" s="33"/>
    </row>
    <row r="107" spans="2:18" s="1" customFormat="1" ht="6.95" customHeight="1">
      <c r="B107" s="32"/>
      <c r="R107" s="33"/>
    </row>
    <row r="108" spans="2:18" s="1" customFormat="1" ht="18" customHeight="1">
      <c r="B108" s="32"/>
      <c r="C108" s="29" t="s">
        <v>22</v>
      </c>
      <c r="F108" s="27" t="str">
        <f>F9</f>
        <v>ZŠ HORYMÍROVA 2978/100</v>
      </c>
      <c r="K108" s="29" t="s">
        <v>24</v>
      </c>
      <c r="M108" s="221" t="str">
        <f>IF(O9="","",O9)</f>
        <v>21. 7. 2021</v>
      </c>
      <c r="N108" s="221"/>
      <c r="O108" s="221"/>
      <c r="P108" s="221"/>
      <c r="R108" s="33"/>
    </row>
    <row r="109" spans="2:18" s="1" customFormat="1" ht="6.95" customHeight="1">
      <c r="B109" s="32"/>
      <c r="R109" s="33"/>
    </row>
    <row r="110" spans="2:18" s="1" customFormat="1" ht="15">
      <c r="B110" s="32"/>
      <c r="C110" s="29" t="s">
        <v>26</v>
      </c>
      <c r="F110" s="27" t="str">
        <f>E12</f>
        <v>ÚMOb OSTRAVA-JIH</v>
      </c>
      <c r="K110" s="29" t="s">
        <v>34</v>
      </c>
      <c r="M110" s="197" t="str">
        <f>E18</f>
        <v>BYVAST pro s.r.o. - ING.VENDULA KVAPILOVÁ</v>
      </c>
      <c r="N110" s="197"/>
      <c r="O110" s="197"/>
      <c r="P110" s="197"/>
      <c r="Q110" s="197"/>
      <c r="R110" s="33"/>
    </row>
    <row r="111" spans="2:18" s="1" customFormat="1" ht="14.45" customHeight="1">
      <c r="B111" s="32"/>
      <c r="C111" s="29" t="s">
        <v>32</v>
      </c>
      <c r="F111" s="27" t="str">
        <f>IF(E15="","",E15)</f>
        <v xml:space="preserve"> </v>
      </c>
      <c r="K111" s="29" t="s">
        <v>39</v>
      </c>
      <c r="M111" s="197" t="str">
        <f>E21</f>
        <v>BYVAST pro s.r.o.</v>
      </c>
      <c r="N111" s="197"/>
      <c r="O111" s="197"/>
      <c r="P111" s="197"/>
      <c r="Q111" s="197"/>
      <c r="R111" s="33"/>
    </row>
    <row r="112" spans="2:18" s="1" customFormat="1" ht="10.35" customHeight="1">
      <c r="B112" s="32"/>
      <c r="R112" s="33"/>
    </row>
    <row r="113" spans="2:65" s="8" customFormat="1" ht="29.25" customHeight="1">
      <c r="B113" s="112"/>
      <c r="C113" s="113" t="s">
        <v>141</v>
      </c>
      <c r="D113" s="114" t="s">
        <v>142</v>
      </c>
      <c r="E113" s="114" t="s">
        <v>63</v>
      </c>
      <c r="F113" s="222" t="s">
        <v>143</v>
      </c>
      <c r="G113" s="222"/>
      <c r="H113" s="222"/>
      <c r="I113" s="222"/>
      <c r="J113" s="114" t="s">
        <v>144</v>
      </c>
      <c r="K113" s="114" t="s">
        <v>145</v>
      </c>
      <c r="L113" s="222" t="s">
        <v>146</v>
      </c>
      <c r="M113" s="222"/>
      <c r="N113" s="222" t="s">
        <v>132</v>
      </c>
      <c r="O113" s="222"/>
      <c r="P113" s="222"/>
      <c r="Q113" s="223"/>
      <c r="R113" s="115"/>
      <c r="T113" s="69" t="s">
        <v>147</v>
      </c>
      <c r="U113" s="70" t="s">
        <v>45</v>
      </c>
      <c r="V113" s="70" t="s">
        <v>148</v>
      </c>
      <c r="W113" s="70" t="s">
        <v>149</v>
      </c>
      <c r="X113" s="70" t="s">
        <v>150</v>
      </c>
      <c r="Y113" s="70" t="s">
        <v>151</v>
      </c>
      <c r="Z113" s="70" t="s">
        <v>152</v>
      </c>
      <c r="AA113" s="71" t="s">
        <v>153</v>
      </c>
    </row>
    <row r="114" spans="2:65" s="1" customFormat="1" ht="29.25" customHeight="1">
      <c r="B114" s="32"/>
      <c r="C114" s="73" t="s">
        <v>128</v>
      </c>
      <c r="N114" s="202">
        <f>BK114</f>
        <v>0</v>
      </c>
      <c r="O114" s="203"/>
      <c r="P114" s="203"/>
      <c r="Q114" s="203"/>
      <c r="R114" s="33"/>
      <c r="T114" s="72"/>
      <c r="U114" s="46"/>
      <c r="V114" s="46"/>
      <c r="W114" s="116">
        <f>W115</f>
        <v>91.816692000000003</v>
      </c>
      <c r="X114" s="46"/>
      <c r="Y114" s="116">
        <f>Y115</f>
        <v>28.714075649999998</v>
      </c>
      <c r="Z114" s="46"/>
      <c r="AA114" s="117">
        <f>AA115</f>
        <v>0</v>
      </c>
      <c r="AT114" s="20" t="s">
        <v>80</v>
      </c>
      <c r="AU114" s="20" t="s">
        <v>134</v>
      </c>
      <c r="BK114" s="118">
        <f>BK115</f>
        <v>0</v>
      </c>
    </row>
    <row r="115" spans="2:65" s="9" customFormat="1" ht="37.35" customHeight="1">
      <c r="B115" s="119"/>
      <c r="D115" s="120" t="s">
        <v>135</v>
      </c>
      <c r="E115" s="120"/>
      <c r="F115" s="120"/>
      <c r="G115" s="120"/>
      <c r="H115" s="120"/>
      <c r="I115" s="120"/>
      <c r="J115" s="120"/>
      <c r="K115" s="120"/>
      <c r="L115" s="120"/>
      <c r="M115" s="120"/>
      <c r="N115" s="204">
        <f>BK115</f>
        <v>0</v>
      </c>
      <c r="O115" s="205"/>
      <c r="P115" s="205"/>
      <c r="Q115" s="205"/>
      <c r="R115" s="121"/>
      <c r="T115" s="122"/>
      <c r="W115" s="123">
        <f>W116+W127+W147+W154</f>
        <v>91.816692000000003</v>
      </c>
      <c r="Y115" s="123">
        <f>Y116+Y127+Y147+Y154</f>
        <v>28.714075649999998</v>
      </c>
      <c r="AA115" s="124">
        <f>AA116+AA127+AA147+AA154</f>
        <v>0</v>
      </c>
      <c r="AR115" s="125" t="s">
        <v>89</v>
      </c>
      <c r="AT115" s="126" t="s">
        <v>80</v>
      </c>
      <c r="AU115" s="126" t="s">
        <v>81</v>
      </c>
      <c r="AY115" s="125" t="s">
        <v>154</v>
      </c>
      <c r="BK115" s="127">
        <f>BK116+BK127+BK147+BK154</f>
        <v>0</v>
      </c>
    </row>
    <row r="116" spans="2:65" s="9" customFormat="1" ht="19.899999999999999" customHeight="1">
      <c r="B116" s="119"/>
      <c r="D116" s="128" t="s">
        <v>136</v>
      </c>
      <c r="E116" s="128"/>
      <c r="F116" s="128"/>
      <c r="G116" s="128"/>
      <c r="H116" s="128"/>
      <c r="I116" s="128"/>
      <c r="J116" s="128"/>
      <c r="K116" s="128"/>
      <c r="L116" s="128"/>
      <c r="M116" s="128"/>
      <c r="N116" s="206">
        <f>BK116</f>
        <v>0</v>
      </c>
      <c r="O116" s="207"/>
      <c r="P116" s="207"/>
      <c r="Q116" s="207"/>
      <c r="R116" s="121"/>
      <c r="T116" s="122"/>
      <c r="W116" s="123">
        <f>SUM(W117:W126)</f>
        <v>42.897680999999999</v>
      </c>
      <c r="Y116" s="123">
        <f>SUM(Y117:Y126)</f>
        <v>0</v>
      </c>
      <c r="AA116" s="124">
        <f>SUM(AA117:AA126)</f>
        <v>0</v>
      </c>
      <c r="AR116" s="125" t="s">
        <v>89</v>
      </c>
      <c r="AT116" s="126" t="s">
        <v>80</v>
      </c>
      <c r="AU116" s="126" t="s">
        <v>89</v>
      </c>
      <c r="AY116" s="125" t="s">
        <v>154</v>
      </c>
      <c r="BK116" s="127">
        <f>SUM(BK117:BK126)</f>
        <v>0</v>
      </c>
    </row>
    <row r="117" spans="2:65" s="1" customFormat="1" ht="25.5" customHeight="1">
      <c r="B117" s="32"/>
      <c r="C117" s="129" t="s">
        <v>89</v>
      </c>
      <c r="D117" s="129" t="s">
        <v>155</v>
      </c>
      <c r="E117" s="130" t="s">
        <v>326</v>
      </c>
      <c r="F117" s="211" t="s">
        <v>327</v>
      </c>
      <c r="G117" s="211"/>
      <c r="H117" s="211"/>
      <c r="I117" s="211"/>
      <c r="J117" s="131" t="s">
        <v>285</v>
      </c>
      <c r="K117" s="132">
        <v>28</v>
      </c>
      <c r="L117" s="212"/>
      <c r="M117" s="212"/>
      <c r="N117" s="212">
        <f>ROUND(L117*K117,2)</f>
        <v>0</v>
      </c>
      <c r="O117" s="212"/>
      <c r="P117" s="212"/>
      <c r="Q117" s="212"/>
      <c r="R117" s="33"/>
      <c r="T117" s="133" t="s">
        <v>20</v>
      </c>
      <c r="U117" s="39" t="s">
        <v>46</v>
      </c>
      <c r="V117" s="134">
        <v>0.871</v>
      </c>
      <c r="W117" s="134">
        <f>V117*K117</f>
        <v>24.387999999999998</v>
      </c>
      <c r="X117" s="134">
        <v>0</v>
      </c>
      <c r="Y117" s="134">
        <f>X117*K117</f>
        <v>0</v>
      </c>
      <c r="Z117" s="134">
        <v>0</v>
      </c>
      <c r="AA117" s="135">
        <f>Z117*K117</f>
        <v>0</v>
      </c>
      <c r="AR117" s="20" t="s">
        <v>159</v>
      </c>
      <c r="AT117" s="20" t="s">
        <v>155</v>
      </c>
      <c r="AU117" s="20" t="s">
        <v>124</v>
      </c>
      <c r="AY117" s="20" t="s">
        <v>154</v>
      </c>
      <c r="BE117" s="136">
        <f>IF(U117="základní",N117,0)</f>
        <v>0</v>
      </c>
      <c r="BF117" s="136">
        <f>IF(U117="snížená",N117,0)</f>
        <v>0</v>
      </c>
      <c r="BG117" s="136">
        <f>IF(U117="zákl. přenesená",N117,0)</f>
        <v>0</v>
      </c>
      <c r="BH117" s="136">
        <f>IF(U117="sníž. přenesená",N117,0)</f>
        <v>0</v>
      </c>
      <c r="BI117" s="136">
        <f>IF(U117="nulová",N117,0)</f>
        <v>0</v>
      </c>
      <c r="BJ117" s="20" t="s">
        <v>89</v>
      </c>
      <c r="BK117" s="136">
        <f>ROUND(L117*K117,2)</f>
        <v>0</v>
      </c>
      <c r="BL117" s="20" t="s">
        <v>159</v>
      </c>
      <c r="BM117" s="20" t="s">
        <v>328</v>
      </c>
    </row>
    <row r="118" spans="2:65" s="10" customFormat="1" ht="25.5" customHeight="1">
      <c r="B118" s="137"/>
      <c r="E118" s="138" t="s">
        <v>20</v>
      </c>
      <c r="F118" s="217" t="s">
        <v>329</v>
      </c>
      <c r="G118" s="218"/>
      <c r="H118" s="218"/>
      <c r="I118" s="218"/>
      <c r="K118" s="138" t="s">
        <v>20</v>
      </c>
      <c r="R118" s="139"/>
      <c r="T118" s="140"/>
      <c r="AA118" s="141"/>
      <c r="AT118" s="138" t="s">
        <v>162</v>
      </c>
      <c r="AU118" s="138" t="s">
        <v>124</v>
      </c>
      <c r="AV118" s="10" t="s">
        <v>89</v>
      </c>
      <c r="AW118" s="10" t="s">
        <v>38</v>
      </c>
      <c r="AX118" s="10" t="s">
        <v>81</v>
      </c>
      <c r="AY118" s="138" t="s">
        <v>154</v>
      </c>
    </row>
    <row r="119" spans="2:65" s="11" customFormat="1" ht="16.5" customHeight="1">
      <c r="B119" s="142"/>
      <c r="E119" s="143" t="s">
        <v>20</v>
      </c>
      <c r="F119" s="213" t="s">
        <v>330</v>
      </c>
      <c r="G119" s="214"/>
      <c r="H119" s="214"/>
      <c r="I119" s="214"/>
      <c r="K119" s="144">
        <v>28</v>
      </c>
      <c r="R119" s="145"/>
      <c r="T119" s="146"/>
      <c r="AA119" s="147"/>
      <c r="AT119" s="143" t="s">
        <v>162</v>
      </c>
      <c r="AU119" s="143" t="s">
        <v>124</v>
      </c>
      <c r="AV119" s="11" t="s">
        <v>124</v>
      </c>
      <c r="AW119" s="11" t="s">
        <v>38</v>
      </c>
      <c r="AX119" s="11" t="s">
        <v>89</v>
      </c>
      <c r="AY119" s="143" t="s">
        <v>154</v>
      </c>
    </row>
    <row r="120" spans="2:65" s="1" customFormat="1" ht="25.5" customHeight="1">
      <c r="B120" s="32"/>
      <c r="C120" s="129" t="s">
        <v>124</v>
      </c>
      <c r="D120" s="129" t="s">
        <v>155</v>
      </c>
      <c r="E120" s="130" t="s">
        <v>331</v>
      </c>
      <c r="F120" s="211" t="s">
        <v>332</v>
      </c>
      <c r="G120" s="211"/>
      <c r="H120" s="211"/>
      <c r="I120" s="211"/>
      <c r="J120" s="131" t="s">
        <v>285</v>
      </c>
      <c r="K120" s="132">
        <v>28</v>
      </c>
      <c r="L120" s="212"/>
      <c r="M120" s="212"/>
      <c r="N120" s="212">
        <f>ROUND(L120*K120,2)</f>
        <v>0</v>
      </c>
      <c r="O120" s="212"/>
      <c r="P120" s="212"/>
      <c r="Q120" s="212"/>
      <c r="R120" s="33"/>
      <c r="T120" s="133" t="s">
        <v>20</v>
      </c>
      <c r="U120" s="39" t="s">
        <v>46</v>
      </c>
      <c r="V120" s="134">
        <v>0.04</v>
      </c>
      <c r="W120" s="134">
        <f>V120*K120</f>
        <v>1.1200000000000001</v>
      </c>
      <c r="X120" s="134">
        <v>0</v>
      </c>
      <c r="Y120" s="134">
        <f>X120*K120</f>
        <v>0</v>
      </c>
      <c r="Z120" s="134">
        <v>0</v>
      </c>
      <c r="AA120" s="135">
        <f>Z120*K120</f>
        <v>0</v>
      </c>
      <c r="AR120" s="20" t="s">
        <v>159</v>
      </c>
      <c r="AT120" s="20" t="s">
        <v>155</v>
      </c>
      <c r="AU120" s="20" t="s">
        <v>124</v>
      </c>
      <c r="AY120" s="20" t="s">
        <v>154</v>
      </c>
      <c r="BE120" s="136">
        <f>IF(U120="základní",N120,0)</f>
        <v>0</v>
      </c>
      <c r="BF120" s="136">
        <f>IF(U120="snížená",N120,0)</f>
        <v>0</v>
      </c>
      <c r="BG120" s="136">
        <f>IF(U120="zákl. přenesená",N120,0)</f>
        <v>0</v>
      </c>
      <c r="BH120" s="136">
        <f>IF(U120="sníž. přenesená",N120,0)</f>
        <v>0</v>
      </c>
      <c r="BI120" s="136">
        <f>IF(U120="nulová",N120,0)</f>
        <v>0</v>
      </c>
      <c r="BJ120" s="20" t="s">
        <v>89</v>
      </c>
      <c r="BK120" s="136">
        <f>ROUND(L120*K120,2)</f>
        <v>0</v>
      </c>
      <c r="BL120" s="20" t="s">
        <v>159</v>
      </c>
      <c r="BM120" s="20" t="s">
        <v>333</v>
      </c>
    </row>
    <row r="121" spans="2:65" s="1" customFormat="1" ht="25.5" customHeight="1">
      <c r="B121" s="32"/>
      <c r="C121" s="129" t="s">
        <v>176</v>
      </c>
      <c r="D121" s="129" t="s">
        <v>155</v>
      </c>
      <c r="E121" s="130" t="s">
        <v>334</v>
      </c>
      <c r="F121" s="211" t="s">
        <v>335</v>
      </c>
      <c r="G121" s="211"/>
      <c r="H121" s="211"/>
      <c r="I121" s="211"/>
      <c r="J121" s="131" t="s">
        <v>285</v>
      </c>
      <c r="K121" s="132">
        <v>20.175000000000001</v>
      </c>
      <c r="L121" s="212"/>
      <c r="M121" s="212"/>
      <c r="N121" s="212">
        <f>ROUND(L121*K121,2)</f>
        <v>0</v>
      </c>
      <c r="O121" s="212"/>
      <c r="P121" s="212"/>
      <c r="Q121" s="212"/>
      <c r="R121" s="33"/>
      <c r="T121" s="133" t="s">
        <v>20</v>
      </c>
      <c r="U121" s="39" t="s">
        <v>46</v>
      </c>
      <c r="V121" s="134">
        <v>0.29899999999999999</v>
      </c>
      <c r="W121" s="134">
        <f>V121*K121</f>
        <v>6.0323250000000002</v>
      </c>
      <c r="X121" s="134">
        <v>0</v>
      </c>
      <c r="Y121" s="134">
        <f>X121*K121</f>
        <v>0</v>
      </c>
      <c r="Z121" s="134">
        <v>0</v>
      </c>
      <c r="AA121" s="135">
        <f>Z121*K121</f>
        <v>0</v>
      </c>
      <c r="AR121" s="20" t="s">
        <v>159</v>
      </c>
      <c r="AT121" s="20" t="s">
        <v>155</v>
      </c>
      <c r="AU121" s="20" t="s">
        <v>124</v>
      </c>
      <c r="AY121" s="20" t="s">
        <v>154</v>
      </c>
      <c r="BE121" s="136">
        <f>IF(U121="základní",N121,0)</f>
        <v>0</v>
      </c>
      <c r="BF121" s="136">
        <f>IF(U121="snížená",N121,0)</f>
        <v>0</v>
      </c>
      <c r="BG121" s="136">
        <f>IF(U121="zákl. přenesená",N121,0)</f>
        <v>0</v>
      </c>
      <c r="BH121" s="136">
        <f>IF(U121="sníž. přenesená",N121,0)</f>
        <v>0</v>
      </c>
      <c r="BI121" s="136">
        <f>IF(U121="nulová",N121,0)</f>
        <v>0</v>
      </c>
      <c r="BJ121" s="20" t="s">
        <v>89</v>
      </c>
      <c r="BK121" s="136">
        <f>ROUND(L121*K121,2)</f>
        <v>0</v>
      </c>
      <c r="BL121" s="20" t="s">
        <v>159</v>
      </c>
      <c r="BM121" s="20" t="s">
        <v>336</v>
      </c>
    </row>
    <row r="122" spans="2:65" s="11" customFormat="1" ht="16.5" customHeight="1">
      <c r="B122" s="142"/>
      <c r="E122" s="143" t="s">
        <v>20</v>
      </c>
      <c r="F122" s="200" t="s">
        <v>337</v>
      </c>
      <c r="G122" s="201"/>
      <c r="H122" s="201"/>
      <c r="I122" s="201"/>
      <c r="K122" s="144">
        <v>20.175000000000001</v>
      </c>
      <c r="R122" s="145"/>
      <c r="T122" s="146"/>
      <c r="AA122" s="147"/>
      <c r="AT122" s="143" t="s">
        <v>162</v>
      </c>
      <c r="AU122" s="143" t="s">
        <v>124</v>
      </c>
      <c r="AV122" s="11" t="s">
        <v>124</v>
      </c>
      <c r="AW122" s="11" t="s">
        <v>38</v>
      </c>
      <c r="AX122" s="11" t="s">
        <v>89</v>
      </c>
      <c r="AY122" s="143" t="s">
        <v>154</v>
      </c>
    </row>
    <row r="123" spans="2:65" s="1" customFormat="1" ht="38.25" customHeight="1">
      <c r="B123" s="32"/>
      <c r="C123" s="129" t="s">
        <v>159</v>
      </c>
      <c r="D123" s="129" t="s">
        <v>155</v>
      </c>
      <c r="E123" s="130" t="s">
        <v>338</v>
      </c>
      <c r="F123" s="211" t="s">
        <v>339</v>
      </c>
      <c r="G123" s="211"/>
      <c r="H123" s="211"/>
      <c r="I123" s="211"/>
      <c r="J123" s="131" t="s">
        <v>168</v>
      </c>
      <c r="K123" s="132">
        <v>22.356999999999999</v>
      </c>
      <c r="L123" s="212"/>
      <c r="M123" s="212"/>
      <c r="N123" s="212">
        <f>ROUND(L123*K123,2)</f>
        <v>0</v>
      </c>
      <c r="O123" s="212"/>
      <c r="P123" s="212"/>
      <c r="Q123" s="212"/>
      <c r="R123" s="33"/>
      <c r="T123" s="133" t="s">
        <v>20</v>
      </c>
      <c r="U123" s="39" t="s">
        <v>46</v>
      </c>
      <c r="V123" s="134">
        <v>0.50800000000000001</v>
      </c>
      <c r="W123" s="134">
        <f>V123*K123</f>
        <v>11.357355999999999</v>
      </c>
      <c r="X123" s="134">
        <v>0</v>
      </c>
      <c r="Y123" s="134">
        <f>X123*K123</f>
        <v>0</v>
      </c>
      <c r="Z123" s="134">
        <v>0</v>
      </c>
      <c r="AA123" s="135">
        <f>Z123*K123</f>
        <v>0</v>
      </c>
      <c r="AR123" s="20" t="s">
        <v>159</v>
      </c>
      <c r="AT123" s="20" t="s">
        <v>155</v>
      </c>
      <c r="AU123" s="20" t="s">
        <v>124</v>
      </c>
      <c r="AY123" s="20" t="s">
        <v>154</v>
      </c>
      <c r="BE123" s="136">
        <f>IF(U123="základní",N123,0)</f>
        <v>0</v>
      </c>
      <c r="BF123" s="136">
        <f>IF(U123="snížená",N123,0)</f>
        <v>0</v>
      </c>
      <c r="BG123" s="136">
        <f>IF(U123="zákl. přenesená",N123,0)</f>
        <v>0</v>
      </c>
      <c r="BH123" s="136">
        <f>IF(U123="sníž. přenesená",N123,0)</f>
        <v>0</v>
      </c>
      <c r="BI123" s="136">
        <f>IF(U123="nulová",N123,0)</f>
        <v>0</v>
      </c>
      <c r="BJ123" s="20" t="s">
        <v>89</v>
      </c>
      <c r="BK123" s="136">
        <f>ROUND(L123*K123,2)</f>
        <v>0</v>
      </c>
      <c r="BL123" s="20" t="s">
        <v>159</v>
      </c>
      <c r="BM123" s="20" t="s">
        <v>340</v>
      </c>
    </row>
    <row r="124" spans="2:65" s="10" customFormat="1" ht="51" customHeight="1">
      <c r="B124" s="137"/>
      <c r="E124" s="138" t="s">
        <v>20</v>
      </c>
      <c r="F124" s="217" t="s">
        <v>341</v>
      </c>
      <c r="G124" s="218"/>
      <c r="H124" s="218"/>
      <c r="I124" s="218"/>
      <c r="K124" s="138" t="s">
        <v>20</v>
      </c>
      <c r="R124" s="139"/>
      <c r="T124" s="140"/>
      <c r="AA124" s="141"/>
      <c r="AT124" s="138" t="s">
        <v>162</v>
      </c>
      <c r="AU124" s="138" t="s">
        <v>124</v>
      </c>
      <c r="AV124" s="10" t="s">
        <v>89</v>
      </c>
      <c r="AW124" s="10" t="s">
        <v>38</v>
      </c>
      <c r="AX124" s="10" t="s">
        <v>81</v>
      </c>
      <c r="AY124" s="138" t="s">
        <v>154</v>
      </c>
    </row>
    <row r="125" spans="2:65" s="10" customFormat="1" ht="25.5" customHeight="1">
      <c r="B125" s="137"/>
      <c r="E125" s="138" t="s">
        <v>20</v>
      </c>
      <c r="F125" s="219" t="s">
        <v>342</v>
      </c>
      <c r="G125" s="220"/>
      <c r="H125" s="220"/>
      <c r="I125" s="220"/>
      <c r="K125" s="138" t="s">
        <v>20</v>
      </c>
      <c r="R125" s="139"/>
      <c r="T125" s="140"/>
      <c r="AA125" s="141"/>
      <c r="AT125" s="138" t="s">
        <v>162</v>
      </c>
      <c r="AU125" s="138" t="s">
        <v>124</v>
      </c>
      <c r="AV125" s="10" t="s">
        <v>89</v>
      </c>
      <c r="AW125" s="10" t="s">
        <v>38</v>
      </c>
      <c r="AX125" s="10" t="s">
        <v>81</v>
      </c>
      <c r="AY125" s="138" t="s">
        <v>154</v>
      </c>
    </row>
    <row r="126" spans="2:65" s="11" customFormat="1" ht="16.5" customHeight="1">
      <c r="B126" s="142"/>
      <c r="E126" s="143" t="s">
        <v>20</v>
      </c>
      <c r="F126" s="213" t="s">
        <v>343</v>
      </c>
      <c r="G126" s="214"/>
      <c r="H126" s="214"/>
      <c r="I126" s="214"/>
      <c r="K126" s="144">
        <v>22.356999999999999</v>
      </c>
      <c r="R126" s="145"/>
      <c r="T126" s="146"/>
      <c r="AA126" s="147"/>
      <c r="AT126" s="143" t="s">
        <v>162</v>
      </c>
      <c r="AU126" s="143" t="s">
        <v>124</v>
      </c>
      <c r="AV126" s="11" t="s">
        <v>124</v>
      </c>
      <c r="AW126" s="11" t="s">
        <v>38</v>
      </c>
      <c r="AX126" s="11" t="s">
        <v>89</v>
      </c>
      <c r="AY126" s="143" t="s">
        <v>154</v>
      </c>
    </row>
    <row r="127" spans="2:65" s="9" customFormat="1" ht="29.85" customHeight="1">
      <c r="B127" s="119"/>
      <c r="D127" s="128" t="s">
        <v>324</v>
      </c>
      <c r="E127" s="128"/>
      <c r="F127" s="128"/>
      <c r="G127" s="128"/>
      <c r="H127" s="128"/>
      <c r="I127" s="128"/>
      <c r="J127" s="128"/>
      <c r="K127" s="128"/>
      <c r="L127" s="128"/>
      <c r="M127" s="128"/>
      <c r="N127" s="206">
        <f>BK127</f>
        <v>0</v>
      </c>
      <c r="O127" s="207"/>
      <c r="P127" s="207"/>
      <c r="Q127" s="207"/>
      <c r="R127" s="121"/>
      <c r="T127" s="122"/>
      <c r="W127" s="123">
        <f>SUM(W128:W146)</f>
        <v>32.358587</v>
      </c>
      <c r="Y127" s="123">
        <f>SUM(Y128:Y146)</f>
        <v>28.613416649999998</v>
      </c>
      <c r="AA127" s="124">
        <f>SUM(AA128:AA146)</f>
        <v>0</v>
      </c>
      <c r="AR127" s="125" t="s">
        <v>89</v>
      </c>
      <c r="AT127" s="126" t="s">
        <v>80</v>
      </c>
      <c r="AU127" s="126" t="s">
        <v>89</v>
      </c>
      <c r="AY127" s="125" t="s">
        <v>154</v>
      </c>
      <c r="BK127" s="127">
        <f>SUM(BK128:BK146)</f>
        <v>0</v>
      </c>
    </row>
    <row r="128" spans="2:65" s="1" customFormat="1" ht="38.25" customHeight="1">
      <c r="B128" s="32"/>
      <c r="C128" s="129" t="s">
        <v>187</v>
      </c>
      <c r="D128" s="129" t="s">
        <v>155</v>
      </c>
      <c r="E128" s="130" t="s">
        <v>344</v>
      </c>
      <c r="F128" s="211" t="s">
        <v>345</v>
      </c>
      <c r="G128" s="211"/>
      <c r="H128" s="211"/>
      <c r="I128" s="211"/>
      <c r="J128" s="131" t="s">
        <v>168</v>
      </c>
      <c r="K128" s="132">
        <v>35</v>
      </c>
      <c r="L128" s="212"/>
      <c r="M128" s="212"/>
      <c r="N128" s="212">
        <f>ROUND(L128*K128,2)</f>
        <v>0</v>
      </c>
      <c r="O128" s="212"/>
      <c r="P128" s="212"/>
      <c r="Q128" s="212"/>
      <c r="R128" s="33"/>
      <c r="T128" s="133" t="s">
        <v>20</v>
      </c>
      <c r="U128" s="39" t="s">
        <v>46</v>
      </c>
      <c r="V128" s="134">
        <v>5.0000000000000001E-3</v>
      </c>
      <c r="W128" s="134">
        <f>V128*K128</f>
        <v>0.17500000000000002</v>
      </c>
      <c r="X128" s="134">
        <v>0</v>
      </c>
      <c r="Y128" s="134">
        <f>X128*K128</f>
        <v>0</v>
      </c>
      <c r="Z128" s="134">
        <v>0</v>
      </c>
      <c r="AA128" s="135">
        <f>Z128*K128</f>
        <v>0</v>
      </c>
      <c r="AR128" s="20" t="s">
        <v>159</v>
      </c>
      <c r="AT128" s="20" t="s">
        <v>155</v>
      </c>
      <c r="AU128" s="20" t="s">
        <v>124</v>
      </c>
      <c r="AY128" s="20" t="s">
        <v>154</v>
      </c>
      <c r="BE128" s="136">
        <f>IF(U128="základní",N128,0)</f>
        <v>0</v>
      </c>
      <c r="BF128" s="136">
        <f>IF(U128="snížená",N128,0)</f>
        <v>0</v>
      </c>
      <c r="BG128" s="136">
        <f>IF(U128="zákl. přenesená",N128,0)</f>
        <v>0</v>
      </c>
      <c r="BH128" s="136">
        <f>IF(U128="sníž. přenesená",N128,0)</f>
        <v>0</v>
      </c>
      <c r="BI128" s="136">
        <f>IF(U128="nulová",N128,0)</f>
        <v>0</v>
      </c>
      <c r="BJ128" s="20" t="s">
        <v>89</v>
      </c>
      <c r="BK128" s="136">
        <f>ROUND(L128*K128,2)</f>
        <v>0</v>
      </c>
      <c r="BL128" s="20" t="s">
        <v>159</v>
      </c>
      <c r="BM128" s="20" t="s">
        <v>346</v>
      </c>
    </row>
    <row r="129" spans="2:65" s="10" customFormat="1" ht="16.5" customHeight="1">
      <c r="B129" s="137"/>
      <c r="E129" s="138" t="s">
        <v>20</v>
      </c>
      <c r="F129" s="217" t="s">
        <v>347</v>
      </c>
      <c r="G129" s="218"/>
      <c r="H129" s="218"/>
      <c r="I129" s="218"/>
      <c r="K129" s="138" t="s">
        <v>20</v>
      </c>
      <c r="R129" s="139"/>
      <c r="T129" s="140"/>
      <c r="AA129" s="141"/>
      <c r="AT129" s="138" t="s">
        <v>162</v>
      </c>
      <c r="AU129" s="138" t="s">
        <v>124</v>
      </c>
      <c r="AV129" s="10" t="s">
        <v>89</v>
      </c>
      <c r="AW129" s="10" t="s">
        <v>38</v>
      </c>
      <c r="AX129" s="10" t="s">
        <v>81</v>
      </c>
      <c r="AY129" s="138" t="s">
        <v>154</v>
      </c>
    </row>
    <row r="130" spans="2:65" s="11" customFormat="1" ht="16.5" customHeight="1">
      <c r="B130" s="142"/>
      <c r="E130" s="143" t="s">
        <v>20</v>
      </c>
      <c r="F130" s="213" t="s">
        <v>348</v>
      </c>
      <c r="G130" s="214"/>
      <c r="H130" s="214"/>
      <c r="I130" s="214"/>
      <c r="K130" s="144">
        <v>35</v>
      </c>
      <c r="R130" s="145"/>
      <c r="T130" s="146"/>
      <c r="AA130" s="147"/>
      <c r="AT130" s="143" t="s">
        <v>162</v>
      </c>
      <c r="AU130" s="143" t="s">
        <v>124</v>
      </c>
      <c r="AV130" s="11" t="s">
        <v>124</v>
      </c>
      <c r="AW130" s="11" t="s">
        <v>38</v>
      </c>
      <c r="AX130" s="11" t="s">
        <v>89</v>
      </c>
      <c r="AY130" s="143" t="s">
        <v>154</v>
      </c>
    </row>
    <row r="131" spans="2:65" s="1" customFormat="1" ht="25.5" customHeight="1">
      <c r="B131" s="32"/>
      <c r="C131" s="129" t="s">
        <v>191</v>
      </c>
      <c r="D131" s="129" t="s">
        <v>155</v>
      </c>
      <c r="E131" s="130" t="s">
        <v>349</v>
      </c>
      <c r="F131" s="211" t="s">
        <v>350</v>
      </c>
      <c r="G131" s="211"/>
      <c r="H131" s="211"/>
      <c r="I131" s="211"/>
      <c r="J131" s="131" t="s">
        <v>285</v>
      </c>
      <c r="K131" s="132">
        <v>1.6739999999999999</v>
      </c>
      <c r="L131" s="212"/>
      <c r="M131" s="212"/>
      <c r="N131" s="212">
        <f>ROUND(L131*K131,2)</f>
        <v>0</v>
      </c>
      <c r="O131" s="212"/>
      <c r="P131" s="212"/>
      <c r="Q131" s="212"/>
      <c r="R131" s="33"/>
      <c r="T131" s="133" t="s">
        <v>20</v>
      </c>
      <c r="U131" s="39" t="s">
        <v>46</v>
      </c>
      <c r="V131" s="134">
        <v>0.98499999999999999</v>
      </c>
      <c r="W131" s="134">
        <f>V131*K131</f>
        <v>1.64889</v>
      </c>
      <c r="X131" s="134">
        <v>1.98</v>
      </c>
      <c r="Y131" s="134">
        <f>X131*K131</f>
        <v>3.3145199999999999</v>
      </c>
      <c r="Z131" s="134">
        <v>0</v>
      </c>
      <c r="AA131" s="135">
        <f>Z131*K131</f>
        <v>0</v>
      </c>
      <c r="AR131" s="20" t="s">
        <v>159</v>
      </c>
      <c r="AT131" s="20" t="s">
        <v>155</v>
      </c>
      <c r="AU131" s="20" t="s">
        <v>124</v>
      </c>
      <c r="AY131" s="20" t="s">
        <v>154</v>
      </c>
      <c r="BE131" s="136">
        <f>IF(U131="základní",N131,0)</f>
        <v>0</v>
      </c>
      <c r="BF131" s="136">
        <f>IF(U131="snížená",N131,0)</f>
        <v>0</v>
      </c>
      <c r="BG131" s="136">
        <f>IF(U131="zákl. přenesená",N131,0)</f>
        <v>0</v>
      </c>
      <c r="BH131" s="136">
        <f>IF(U131="sníž. přenesená",N131,0)</f>
        <v>0</v>
      </c>
      <c r="BI131" s="136">
        <f>IF(U131="nulová",N131,0)</f>
        <v>0</v>
      </c>
      <c r="BJ131" s="20" t="s">
        <v>89</v>
      </c>
      <c r="BK131" s="136">
        <f>ROUND(L131*K131,2)</f>
        <v>0</v>
      </c>
      <c r="BL131" s="20" t="s">
        <v>159</v>
      </c>
      <c r="BM131" s="20" t="s">
        <v>351</v>
      </c>
    </row>
    <row r="132" spans="2:65" s="10" customFormat="1" ht="16.5" customHeight="1">
      <c r="B132" s="137"/>
      <c r="E132" s="138" t="s">
        <v>20</v>
      </c>
      <c r="F132" s="217" t="s">
        <v>352</v>
      </c>
      <c r="G132" s="218"/>
      <c r="H132" s="218"/>
      <c r="I132" s="218"/>
      <c r="K132" s="138" t="s">
        <v>20</v>
      </c>
      <c r="R132" s="139"/>
      <c r="T132" s="140"/>
      <c r="AA132" s="141"/>
      <c r="AT132" s="138" t="s">
        <v>162</v>
      </c>
      <c r="AU132" s="138" t="s">
        <v>124</v>
      </c>
      <c r="AV132" s="10" t="s">
        <v>89</v>
      </c>
      <c r="AW132" s="10" t="s">
        <v>38</v>
      </c>
      <c r="AX132" s="10" t="s">
        <v>81</v>
      </c>
      <c r="AY132" s="138" t="s">
        <v>154</v>
      </c>
    </row>
    <row r="133" spans="2:65" s="11" customFormat="1" ht="16.5" customHeight="1">
      <c r="B133" s="142"/>
      <c r="E133" s="143" t="s">
        <v>20</v>
      </c>
      <c r="F133" s="213" t="s">
        <v>353</v>
      </c>
      <c r="G133" s="214"/>
      <c r="H133" s="214"/>
      <c r="I133" s="214"/>
      <c r="K133" s="144">
        <v>1.6739999999999999</v>
      </c>
      <c r="R133" s="145"/>
      <c r="T133" s="146"/>
      <c r="AA133" s="147"/>
      <c r="AT133" s="143" t="s">
        <v>162</v>
      </c>
      <c r="AU133" s="143" t="s">
        <v>124</v>
      </c>
      <c r="AV133" s="11" t="s">
        <v>124</v>
      </c>
      <c r="AW133" s="11" t="s">
        <v>38</v>
      </c>
      <c r="AX133" s="11" t="s">
        <v>89</v>
      </c>
      <c r="AY133" s="143" t="s">
        <v>154</v>
      </c>
    </row>
    <row r="134" spans="2:65" s="1" customFormat="1" ht="25.5" customHeight="1">
      <c r="B134" s="32"/>
      <c r="C134" s="129" t="s">
        <v>195</v>
      </c>
      <c r="D134" s="129" t="s">
        <v>155</v>
      </c>
      <c r="E134" s="130" t="s">
        <v>354</v>
      </c>
      <c r="F134" s="211" t="s">
        <v>355</v>
      </c>
      <c r="G134" s="211"/>
      <c r="H134" s="211"/>
      <c r="I134" s="211"/>
      <c r="J134" s="131" t="s">
        <v>285</v>
      </c>
      <c r="K134" s="132">
        <v>3.9590000000000001</v>
      </c>
      <c r="L134" s="212"/>
      <c r="M134" s="212"/>
      <c r="N134" s="212">
        <f>ROUND(L134*K134,2)</f>
        <v>0</v>
      </c>
      <c r="O134" s="212"/>
      <c r="P134" s="212"/>
      <c r="Q134" s="212"/>
      <c r="R134" s="33"/>
      <c r="T134" s="133" t="s">
        <v>20</v>
      </c>
      <c r="U134" s="39" t="s">
        <v>46</v>
      </c>
      <c r="V134" s="134">
        <v>0.629</v>
      </c>
      <c r="W134" s="134">
        <f>V134*K134</f>
        <v>2.490211</v>
      </c>
      <c r="X134" s="134">
        <v>2.45329</v>
      </c>
      <c r="Y134" s="134">
        <f>X134*K134</f>
        <v>9.7125751099999995</v>
      </c>
      <c r="Z134" s="134">
        <v>0</v>
      </c>
      <c r="AA134" s="135">
        <f>Z134*K134</f>
        <v>0</v>
      </c>
      <c r="AR134" s="20" t="s">
        <v>159</v>
      </c>
      <c r="AT134" s="20" t="s">
        <v>155</v>
      </c>
      <c r="AU134" s="20" t="s">
        <v>124</v>
      </c>
      <c r="AY134" s="20" t="s">
        <v>154</v>
      </c>
      <c r="BE134" s="136">
        <f>IF(U134="základní",N134,0)</f>
        <v>0</v>
      </c>
      <c r="BF134" s="136">
        <f>IF(U134="snížená",N134,0)</f>
        <v>0</v>
      </c>
      <c r="BG134" s="136">
        <f>IF(U134="zákl. přenesená",N134,0)</f>
        <v>0</v>
      </c>
      <c r="BH134" s="136">
        <f>IF(U134="sníž. přenesená",N134,0)</f>
        <v>0</v>
      </c>
      <c r="BI134" s="136">
        <f>IF(U134="nulová",N134,0)</f>
        <v>0</v>
      </c>
      <c r="BJ134" s="20" t="s">
        <v>89</v>
      </c>
      <c r="BK134" s="136">
        <f>ROUND(L134*K134,2)</f>
        <v>0</v>
      </c>
      <c r="BL134" s="20" t="s">
        <v>159</v>
      </c>
      <c r="BM134" s="20" t="s">
        <v>356</v>
      </c>
    </row>
    <row r="135" spans="2:65" s="11" customFormat="1" ht="16.5" customHeight="1">
      <c r="B135" s="142"/>
      <c r="E135" s="143" t="s">
        <v>20</v>
      </c>
      <c r="F135" s="200" t="s">
        <v>357</v>
      </c>
      <c r="G135" s="201"/>
      <c r="H135" s="201"/>
      <c r="I135" s="201"/>
      <c r="K135" s="144">
        <v>3.9590000000000001</v>
      </c>
      <c r="R135" s="145"/>
      <c r="T135" s="146"/>
      <c r="AA135" s="147"/>
      <c r="AT135" s="143" t="s">
        <v>162</v>
      </c>
      <c r="AU135" s="143" t="s">
        <v>124</v>
      </c>
      <c r="AV135" s="11" t="s">
        <v>124</v>
      </c>
      <c r="AW135" s="11" t="s">
        <v>38</v>
      </c>
      <c r="AX135" s="11" t="s">
        <v>89</v>
      </c>
      <c r="AY135" s="143" t="s">
        <v>154</v>
      </c>
    </row>
    <row r="136" spans="2:65" s="1" customFormat="1" ht="25.5" customHeight="1">
      <c r="B136" s="32"/>
      <c r="C136" s="129" t="s">
        <v>202</v>
      </c>
      <c r="D136" s="129" t="s">
        <v>155</v>
      </c>
      <c r="E136" s="130" t="s">
        <v>358</v>
      </c>
      <c r="F136" s="211" t="s">
        <v>359</v>
      </c>
      <c r="G136" s="211"/>
      <c r="H136" s="211"/>
      <c r="I136" s="211"/>
      <c r="J136" s="131" t="s">
        <v>168</v>
      </c>
      <c r="K136" s="132">
        <v>3.331</v>
      </c>
      <c r="L136" s="212"/>
      <c r="M136" s="212"/>
      <c r="N136" s="212">
        <f>ROUND(L136*K136,2)</f>
        <v>0</v>
      </c>
      <c r="O136" s="212"/>
      <c r="P136" s="212"/>
      <c r="Q136" s="212"/>
      <c r="R136" s="33"/>
      <c r="T136" s="133" t="s">
        <v>20</v>
      </c>
      <c r="U136" s="39" t="s">
        <v>46</v>
      </c>
      <c r="V136" s="134">
        <v>0.3</v>
      </c>
      <c r="W136" s="134">
        <f>V136*K136</f>
        <v>0.99929999999999997</v>
      </c>
      <c r="X136" s="134">
        <v>2.47E-3</v>
      </c>
      <c r="Y136" s="134">
        <f>X136*K136</f>
        <v>8.22757E-3</v>
      </c>
      <c r="Z136" s="134">
        <v>0</v>
      </c>
      <c r="AA136" s="135">
        <f>Z136*K136</f>
        <v>0</v>
      </c>
      <c r="AR136" s="20" t="s">
        <v>159</v>
      </c>
      <c r="AT136" s="20" t="s">
        <v>155</v>
      </c>
      <c r="AU136" s="20" t="s">
        <v>124</v>
      </c>
      <c r="AY136" s="20" t="s">
        <v>154</v>
      </c>
      <c r="BE136" s="136">
        <f>IF(U136="základní",N136,0)</f>
        <v>0</v>
      </c>
      <c r="BF136" s="136">
        <f>IF(U136="snížená",N136,0)</f>
        <v>0</v>
      </c>
      <c r="BG136" s="136">
        <f>IF(U136="zákl. přenesená",N136,0)</f>
        <v>0</v>
      </c>
      <c r="BH136" s="136">
        <f>IF(U136="sníž. přenesená",N136,0)</f>
        <v>0</v>
      </c>
      <c r="BI136" s="136">
        <f>IF(U136="nulová",N136,0)</f>
        <v>0</v>
      </c>
      <c r="BJ136" s="20" t="s">
        <v>89</v>
      </c>
      <c r="BK136" s="136">
        <f>ROUND(L136*K136,2)</f>
        <v>0</v>
      </c>
      <c r="BL136" s="20" t="s">
        <v>159</v>
      </c>
      <c r="BM136" s="20" t="s">
        <v>360</v>
      </c>
    </row>
    <row r="137" spans="2:65" s="11" customFormat="1" ht="16.5" customHeight="1">
      <c r="B137" s="142"/>
      <c r="E137" s="143" t="s">
        <v>20</v>
      </c>
      <c r="F137" s="200" t="s">
        <v>361</v>
      </c>
      <c r="G137" s="201"/>
      <c r="H137" s="201"/>
      <c r="I137" s="201"/>
      <c r="K137" s="144">
        <v>3.331</v>
      </c>
      <c r="R137" s="145"/>
      <c r="T137" s="146"/>
      <c r="AA137" s="147"/>
      <c r="AT137" s="143" t="s">
        <v>162</v>
      </c>
      <c r="AU137" s="143" t="s">
        <v>124</v>
      </c>
      <c r="AV137" s="11" t="s">
        <v>124</v>
      </c>
      <c r="AW137" s="11" t="s">
        <v>38</v>
      </c>
      <c r="AX137" s="11" t="s">
        <v>89</v>
      </c>
      <c r="AY137" s="143" t="s">
        <v>154</v>
      </c>
    </row>
    <row r="138" spans="2:65" s="1" customFormat="1" ht="25.5" customHeight="1">
      <c r="B138" s="32"/>
      <c r="C138" s="129" t="s">
        <v>207</v>
      </c>
      <c r="D138" s="129" t="s">
        <v>155</v>
      </c>
      <c r="E138" s="130" t="s">
        <v>362</v>
      </c>
      <c r="F138" s="211" t="s">
        <v>363</v>
      </c>
      <c r="G138" s="211"/>
      <c r="H138" s="211"/>
      <c r="I138" s="211"/>
      <c r="J138" s="131" t="s">
        <v>168</v>
      </c>
      <c r="K138" s="132">
        <v>3.331</v>
      </c>
      <c r="L138" s="212"/>
      <c r="M138" s="212"/>
      <c r="N138" s="212">
        <f>ROUND(L138*K138,2)</f>
        <v>0</v>
      </c>
      <c r="O138" s="212"/>
      <c r="P138" s="212"/>
      <c r="Q138" s="212"/>
      <c r="R138" s="33"/>
      <c r="T138" s="133" t="s">
        <v>20</v>
      </c>
      <c r="U138" s="39" t="s">
        <v>46</v>
      </c>
      <c r="V138" s="134">
        <v>0.152</v>
      </c>
      <c r="W138" s="134">
        <f>V138*K138</f>
        <v>0.50631199999999998</v>
      </c>
      <c r="X138" s="134">
        <v>0</v>
      </c>
      <c r="Y138" s="134">
        <f>X138*K138</f>
        <v>0</v>
      </c>
      <c r="Z138" s="134">
        <v>0</v>
      </c>
      <c r="AA138" s="135">
        <f>Z138*K138</f>
        <v>0</v>
      </c>
      <c r="AR138" s="20" t="s">
        <v>159</v>
      </c>
      <c r="AT138" s="20" t="s">
        <v>155</v>
      </c>
      <c r="AU138" s="20" t="s">
        <v>124</v>
      </c>
      <c r="AY138" s="20" t="s">
        <v>154</v>
      </c>
      <c r="BE138" s="136">
        <f>IF(U138="základní",N138,0)</f>
        <v>0</v>
      </c>
      <c r="BF138" s="136">
        <f>IF(U138="snížená",N138,0)</f>
        <v>0</v>
      </c>
      <c r="BG138" s="136">
        <f>IF(U138="zákl. přenesená",N138,0)</f>
        <v>0</v>
      </c>
      <c r="BH138" s="136">
        <f>IF(U138="sníž. přenesená",N138,0)</f>
        <v>0</v>
      </c>
      <c r="BI138" s="136">
        <f>IF(U138="nulová",N138,0)</f>
        <v>0</v>
      </c>
      <c r="BJ138" s="20" t="s">
        <v>89</v>
      </c>
      <c r="BK138" s="136">
        <f>ROUND(L138*K138,2)</f>
        <v>0</v>
      </c>
      <c r="BL138" s="20" t="s">
        <v>159</v>
      </c>
      <c r="BM138" s="20" t="s">
        <v>364</v>
      </c>
    </row>
    <row r="139" spans="2:65" s="1" customFormat="1" ht="25.5" customHeight="1">
      <c r="B139" s="32"/>
      <c r="C139" s="129" t="s">
        <v>212</v>
      </c>
      <c r="D139" s="129" t="s">
        <v>155</v>
      </c>
      <c r="E139" s="130" t="s">
        <v>365</v>
      </c>
      <c r="F139" s="211" t="s">
        <v>366</v>
      </c>
      <c r="G139" s="211"/>
      <c r="H139" s="211"/>
      <c r="I139" s="211"/>
      <c r="J139" s="131" t="s">
        <v>296</v>
      </c>
      <c r="K139" s="132">
        <v>0.35699999999999998</v>
      </c>
      <c r="L139" s="212"/>
      <c r="M139" s="212"/>
      <c r="N139" s="212">
        <f>ROUND(L139*K139,2)</f>
        <v>0</v>
      </c>
      <c r="O139" s="212"/>
      <c r="P139" s="212"/>
      <c r="Q139" s="212"/>
      <c r="R139" s="33"/>
      <c r="T139" s="133" t="s">
        <v>20</v>
      </c>
      <c r="U139" s="39" t="s">
        <v>46</v>
      </c>
      <c r="V139" s="134">
        <v>15.231</v>
      </c>
      <c r="W139" s="134">
        <f>V139*K139</f>
        <v>5.4374669999999998</v>
      </c>
      <c r="X139" s="134">
        <v>1.06277</v>
      </c>
      <c r="Y139" s="134">
        <f>X139*K139</f>
        <v>0.37940889</v>
      </c>
      <c r="Z139" s="134">
        <v>0</v>
      </c>
      <c r="AA139" s="135">
        <f>Z139*K139</f>
        <v>0</v>
      </c>
      <c r="AR139" s="20" t="s">
        <v>159</v>
      </c>
      <c r="AT139" s="20" t="s">
        <v>155</v>
      </c>
      <c r="AU139" s="20" t="s">
        <v>124</v>
      </c>
      <c r="AY139" s="20" t="s">
        <v>154</v>
      </c>
      <c r="BE139" s="136">
        <f>IF(U139="základní",N139,0)</f>
        <v>0</v>
      </c>
      <c r="BF139" s="136">
        <f>IF(U139="snížená",N139,0)</f>
        <v>0</v>
      </c>
      <c r="BG139" s="136">
        <f>IF(U139="zákl. přenesená",N139,0)</f>
        <v>0</v>
      </c>
      <c r="BH139" s="136">
        <f>IF(U139="sníž. přenesená",N139,0)</f>
        <v>0</v>
      </c>
      <c r="BI139" s="136">
        <f>IF(U139="nulová",N139,0)</f>
        <v>0</v>
      </c>
      <c r="BJ139" s="20" t="s">
        <v>89</v>
      </c>
      <c r="BK139" s="136">
        <f>ROUND(L139*K139,2)</f>
        <v>0</v>
      </c>
      <c r="BL139" s="20" t="s">
        <v>159</v>
      </c>
      <c r="BM139" s="20" t="s">
        <v>367</v>
      </c>
    </row>
    <row r="140" spans="2:65" s="10" customFormat="1" ht="16.5" customHeight="1">
      <c r="B140" s="137"/>
      <c r="E140" s="138" t="s">
        <v>20</v>
      </c>
      <c r="F140" s="217" t="s">
        <v>368</v>
      </c>
      <c r="G140" s="218"/>
      <c r="H140" s="218"/>
      <c r="I140" s="218"/>
      <c r="K140" s="138" t="s">
        <v>20</v>
      </c>
      <c r="R140" s="139"/>
      <c r="T140" s="140"/>
      <c r="AA140" s="141"/>
      <c r="AT140" s="138" t="s">
        <v>162</v>
      </c>
      <c r="AU140" s="138" t="s">
        <v>124</v>
      </c>
      <c r="AV140" s="10" t="s">
        <v>89</v>
      </c>
      <c r="AW140" s="10" t="s">
        <v>38</v>
      </c>
      <c r="AX140" s="10" t="s">
        <v>81</v>
      </c>
      <c r="AY140" s="138" t="s">
        <v>154</v>
      </c>
    </row>
    <row r="141" spans="2:65" s="11" customFormat="1" ht="16.5" customHeight="1">
      <c r="B141" s="142"/>
      <c r="E141" s="143" t="s">
        <v>20</v>
      </c>
      <c r="F141" s="213" t="s">
        <v>369</v>
      </c>
      <c r="G141" s="214"/>
      <c r="H141" s="214"/>
      <c r="I141" s="214"/>
      <c r="K141" s="144">
        <v>0.35699999999999998</v>
      </c>
      <c r="R141" s="145"/>
      <c r="T141" s="146"/>
      <c r="AA141" s="147"/>
      <c r="AT141" s="143" t="s">
        <v>162</v>
      </c>
      <c r="AU141" s="143" t="s">
        <v>124</v>
      </c>
      <c r="AV141" s="11" t="s">
        <v>124</v>
      </c>
      <c r="AW141" s="11" t="s">
        <v>38</v>
      </c>
      <c r="AX141" s="11" t="s">
        <v>89</v>
      </c>
      <c r="AY141" s="143" t="s">
        <v>154</v>
      </c>
    </row>
    <row r="142" spans="2:65" s="1" customFormat="1" ht="16.5" customHeight="1">
      <c r="B142" s="32"/>
      <c r="C142" s="129" t="s">
        <v>218</v>
      </c>
      <c r="D142" s="129" t="s">
        <v>155</v>
      </c>
      <c r="E142" s="130" t="s">
        <v>370</v>
      </c>
      <c r="F142" s="211" t="s">
        <v>371</v>
      </c>
      <c r="G142" s="211"/>
      <c r="H142" s="211"/>
      <c r="I142" s="211"/>
      <c r="J142" s="131" t="s">
        <v>285</v>
      </c>
      <c r="K142" s="132">
        <v>6.1509999999999998</v>
      </c>
      <c r="L142" s="212"/>
      <c r="M142" s="212"/>
      <c r="N142" s="212">
        <f>ROUND(L142*K142,2)</f>
        <v>0</v>
      </c>
      <c r="O142" s="212"/>
      <c r="P142" s="212"/>
      <c r="Q142" s="212"/>
      <c r="R142" s="33"/>
      <c r="T142" s="133" t="s">
        <v>20</v>
      </c>
      <c r="U142" s="39" t="s">
        <v>46</v>
      </c>
      <c r="V142" s="134">
        <v>0.58399999999999996</v>
      </c>
      <c r="W142" s="134">
        <f>V142*K142</f>
        <v>3.5921839999999996</v>
      </c>
      <c r="X142" s="134">
        <v>2.45329</v>
      </c>
      <c r="Y142" s="134">
        <f>X142*K142</f>
        <v>15.090186789999999</v>
      </c>
      <c r="Z142" s="134">
        <v>0</v>
      </c>
      <c r="AA142" s="135">
        <f>Z142*K142</f>
        <v>0</v>
      </c>
      <c r="AR142" s="20" t="s">
        <v>159</v>
      </c>
      <c r="AT142" s="20" t="s">
        <v>155</v>
      </c>
      <c r="AU142" s="20" t="s">
        <v>124</v>
      </c>
      <c r="AY142" s="20" t="s">
        <v>154</v>
      </c>
      <c r="BE142" s="136">
        <f>IF(U142="základní",N142,0)</f>
        <v>0</v>
      </c>
      <c r="BF142" s="136">
        <f>IF(U142="snížená",N142,0)</f>
        <v>0</v>
      </c>
      <c r="BG142" s="136">
        <f>IF(U142="zákl. přenesená",N142,0)</f>
        <v>0</v>
      </c>
      <c r="BH142" s="136">
        <f>IF(U142="sníž. přenesená",N142,0)</f>
        <v>0</v>
      </c>
      <c r="BI142" s="136">
        <f>IF(U142="nulová",N142,0)</f>
        <v>0</v>
      </c>
      <c r="BJ142" s="20" t="s">
        <v>89</v>
      </c>
      <c r="BK142" s="136">
        <f>ROUND(L142*K142,2)</f>
        <v>0</v>
      </c>
      <c r="BL142" s="20" t="s">
        <v>159</v>
      </c>
      <c r="BM142" s="20" t="s">
        <v>372</v>
      </c>
    </row>
    <row r="143" spans="2:65" s="11" customFormat="1" ht="16.5" customHeight="1">
      <c r="B143" s="142"/>
      <c r="E143" s="143" t="s">
        <v>20</v>
      </c>
      <c r="F143" s="200" t="s">
        <v>373</v>
      </c>
      <c r="G143" s="201"/>
      <c r="H143" s="201"/>
      <c r="I143" s="201"/>
      <c r="K143" s="144">
        <v>6.1509999999999998</v>
      </c>
      <c r="R143" s="145"/>
      <c r="T143" s="146"/>
      <c r="AA143" s="147"/>
      <c r="AT143" s="143" t="s">
        <v>162</v>
      </c>
      <c r="AU143" s="143" t="s">
        <v>124</v>
      </c>
      <c r="AV143" s="11" t="s">
        <v>124</v>
      </c>
      <c r="AW143" s="11" t="s">
        <v>38</v>
      </c>
      <c r="AX143" s="11" t="s">
        <v>89</v>
      </c>
      <c r="AY143" s="143" t="s">
        <v>154</v>
      </c>
    </row>
    <row r="144" spans="2:65" s="1" customFormat="1" ht="25.5" customHeight="1">
      <c r="B144" s="32"/>
      <c r="C144" s="129" t="s">
        <v>224</v>
      </c>
      <c r="D144" s="129" t="s">
        <v>155</v>
      </c>
      <c r="E144" s="130" t="s">
        <v>374</v>
      </c>
      <c r="F144" s="211" t="s">
        <v>375</v>
      </c>
      <c r="G144" s="211"/>
      <c r="H144" s="211"/>
      <c r="I144" s="211"/>
      <c r="J144" s="131" t="s">
        <v>168</v>
      </c>
      <c r="K144" s="132">
        <v>22.651</v>
      </c>
      <c r="L144" s="212"/>
      <c r="M144" s="212"/>
      <c r="N144" s="212">
        <f>ROUND(L144*K144,2)</f>
        <v>0</v>
      </c>
      <c r="O144" s="212"/>
      <c r="P144" s="212"/>
      <c r="Q144" s="212"/>
      <c r="R144" s="33"/>
      <c r="T144" s="133" t="s">
        <v>20</v>
      </c>
      <c r="U144" s="39" t="s">
        <v>46</v>
      </c>
      <c r="V144" s="134">
        <v>0.58699999999999997</v>
      </c>
      <c r="W144" s="134">
        <f>V144*K144</f>
        <v>13.296137</v>
      </c>
      <c r="X144" s="134">
        <v>4.79E-3</v>
      </c>
      <c r="Y144" s="134">
        <f>X144*K144</f>
        <v>0.10849829</v>
      </c>
      <c r="Z144" s="134">
        <v>0</v>
      </c>
      <c r="AA144" s="135">
        <f>Z144*K144</f>
        <v>0</v>
      </c>
      <c r="AR144" s="20" t="s">
        <v>159</v>
      </c>
      <c r="AT144" s="20" t="s">
        <v>155</v>
      </c>
      <c r="AU144" s="20" t="s">
        <v>124</v>
      </c>
      <c r="AY144" s="20" t="s">
        <v>154</v>
      </c>
      <c r="BE144" s="136">
        <f>IF(U144="základní",N144,0)</f>
        <v>0</v>
      </c>
      <c r="BF144" s="136">
        <f>IF(U144="snížená",N144,0)</f>
        <v>0</v>
      </c>
      <c r="BG144" s="136">
        <f>IF(U144="zákl. přenesená",N144,0)</f>
        <v>0</v>
      </c>
      <c r="BH144" s="136">
        <f>IF(U144="sníž. přenesená",N144,0)</f>
        <v>0</v>
      </c>
      <c r="BI144" s="136">
        <f>IF(U144="nulová",N144,0)</f>
        <v>0</v>
      </c>
      <c r="BJ144" s="20" t="s">
        <v>89</v>
      </c>
      <c r="BK144" s="136">
        <f>ROUND(L144*K144,2)</f>
        <v>0</v>
      </c>
      <c r="BL144" s="20" t="s">
        <v>159</v>
      </c>
      <c r="BM144" s="20" t="s">
        <v>376</v>
      </c>
    </row>
    <row r="145" spans="2:65" s="11" customFormat="1" ht="16.5" customHeight="1">
      <c r="B145" s="142"/>
      <c r="E145" s="143" t="s">
        <v>20</v>
      </c>
      <c r="F145" s="200" t="s">
        <v>377</v>
      </c>
      <c r="G145" s="201"/>
      <c r="H145" s="201"/>
      <c r="I145" s="201"/>
      <c r="K145" s="144">
        <v>22.651</v>
      </c>
      <c r="R145" s="145"/>
      <c r="T145" s="146"/>
      <c r="AA145" s="147"/>
      <c r="AT145" s="143" t="s">
        <v>162</v>
      </c>
      <c r="AU145" s="143" t="s">
        <v>124</v>
      </c>
      <c r="AV145" s="11" t="s">
        <v>124</v>
      </c>
      <c r="AW145" s="11" t="s">
        <v>38</v>
      </c>
      <c r="AX145" s="11" t="s">
        <v>89</v>
      </c>
      <c r="AY145" s="143" t="s">
        <v>154</v>
      </c>
    </row>
    <row r="146" spans="2:65" s="1" customFormat="1" ht="25.5" customHeight="1">
      <c r="B146" s="32"/>
      <c r="C146" s="129" t="s">
        <v>228</v>
      </c>
      <c r="D146" s="129" t="s">
        <v>155</v>
      </c>
      <c r="E146" s="130" t="s">
        <v>378</v>
      </c>
      <c r="F146" s="211" t="s">
        <v>379</v>
      </c>
      <c r="G146" s="211"/>
      <c r="H146" s="211"/>
      <c r="I146" s="211"/>
      <c r="J146" s="131" t="s">
        <v>168</v>
      </c>
      <c r="K146" s="132">
        <v>22.651</v>
      </c>
      <c r="L146" s="212"/>
      <c r="M146" s="212"/>
      <c r="N146" s="212">
        <f>ROUND(L146*K146,2)</f>
        <v>0</v>
      </c>
      <c r="O146" s="212"/>
      <c r="P146" s="212"/>
      <c r="Q146" s="212"/>
      <c r="R146" s="33"/>
      <c r="T146" s="133" t="s">
        <v>20</v>
      </c>
      <c r="U146" s="39" t="s">
        <v>46</v>
      </c>
      <c r="V146" s="134">
        <v>0.186</v>
      </c>
      <c r="W146" s="134">
        <f>V146*K146</f>
        <v>4.2130859999999997</v>
      </c>
      <c r="X146" s="134">
        <v>0</v>
      </c>
      <c r="Y146" s="134">
        <f>X146*K146</f>
        <v>0</v>
      </c>
      <c r="Z146" s="134">
        <v>0</v>
      </c>
      <c r="AA146" s="135">
        <f>Z146*K146</f>
        <v>0</v>
      </c>
      <c r="AR146" s="20" t="s">
        <v>159</v>
      </c>
      <c r="AT146" s="20" t="s">
        <v>155</v>
      </c>
      <c r="AU146" s="20" t="s">
        <v>124</v>
      </c>
      <c r="AY146" s="20" t="s">
        <v>154</v>
      </c>
      <c r="BE146" s="136">
        <f>IF(U146="základní",N146,0)</f>
        <v>0</v>
      </c>
      <c r="BF146" s="136">
        <f>IF(U146="snížená",N146,0)</f>
        <v>0</v>
      </c>
      <c r="BG146" s="136">
        <f>IF(U146="zákl. přenesená",N146,0)</f>
        <v>0</v>
      </c>
      <c r="BH146" s="136">
        <f>IF(U146="sníž. přenesená",N146,0)</f>
        <v>0</v>
      </c>
      <c r="BI146" s="136">
        <f>IF(U146="nulová",N146,0)</f>
        <v>0</v>
      </c>
      <c r="BJ146" s="20" t="s">
        <v>89</v>
      </c>
      <c r="BK146" s="136">
        <f>ROUND(L146*K146,2)</f>
        <v>0</v>
      </c>
      <c r="BL146" s="20" t="s">
        <v>159</v>
      </c>
      <c r="BM146" s="20" t="s">
        <v>380</v>
      </c>
    </row>
    <row r="147" spans="2:65" s="9" customFormat="1" ht="29.85" customHeight="1">
      <c r="B147" s="119"/>
      <c r="D147" s="128" t="s">
        <v>137</v>
      </c>
      <c r="E147" s="128"/>
      <c r="F147" s="128"/>
      <c r="G147" s="128"/>
      <c r="H147" s="128"/>
      <c r="I147" s="128"/>
      <c r="J147" s="128"/>
      <c r="K147" s="128"/>
      <c r="L147" s="128"/>
      <c r="M147" s="128"/>
      <c r="N147" s="208">
        <f>BK147</f>
        <v>0</v>
      </c>
      <c r="O147" s="209"/>
      <c r="P147" s="209"/>
      <c r="Q147" s="209"/>
      <c r="R147" s="121"/>
      <c r="T147" s="122"/>
      <c r="W147" s="123">
        <f>SUM(W148:W153)</f>
        <v>14.665300000000002</v>
      </c>
      <c r="Y147" s="123">
        <f>SUM(Y148:Y153)</f>
        <v>0.10065900000000001</v>
      </c>
      <c r="AA147" s="124">
        <f>SUM(AA148:AA153)</f>
        <v>0</v>
      </c>
      <c r="AR147" s="125" t="s">
        <v>89</v>
      </c>
      <c r="AT147" s="126" t="s">
        <v>80</v>
      </c>
      <c r="AU147" s="126" t="s">
        <v>89</v>
      </c>
      <c r="AY147" s="125" t="s">
        <v>154</v>
      </c>
      <c r="BK147" s="127">
        <f>SUM(BK148:BK153)</f>
        <v>0</v>
      </c>
    </row>
    <row r="148" spans="2:65" s="1" customFormat="1" ht="25.5" customHeight="1">
      <c r="B148" s="32"/>
      <c r="C148" s="129" t="s">
        <v>232</v>
      </c>
      <c r="D148" s="129" t="s">
        <v>155</v>
      </c>
      <c r="E148" s="130" t="s">
        <v>381</v>
      </c>
      <c r="F148" s="211" t="s">
        <v>382</v>
      </c>
      <c r="G148" s="211"/>
      <c r="H148" s="211"/>
      <c r="I148" s="211"/>
      <c r="J148" s="131" t="s">
        <v>168</v>
      </c>
      <c r="K148" s="132">
        <v>18.850000000000001</v>
      </c>
      <c r="L148" s="212"/>
      <c r="M148" s="212"/>
      <c r="N148" s="212">
        <f>ROUND(L148*K148,2)</f>
        <v>0</v>
      </c>
      <c r="O148" s="212"/>
      <c r="P148" s="212"/>
      <c r="Q148" s="212"/>
      <c r="R148" s="33"/>
      <c r="T148" s="133" t="s">
        <v>20</v>
      </c>
      <c r="U148" s="39" t="s">
        <v>46</v>
      </c>
      <c r="V148" s="134">
        <v>0.27300000000000002</v>
      </c>
      <c r="W148" s="134">
        <f>V148*K148</f>
        <v>5.1460500000000007</v>
      </c>
      <c r="X148" s="134">
        <v>0</v>
      </c>
      <c r="Y148" s="134">
        <f>X148*K148</f>
        <v>0</v>
      </c>
      <c r="Z148" s="134">
        <v>0</v>
      </c>
      <c r="AA148" s="135">
        <f>Z148*K148</f>
        <v>0</v>
      </c>
      <c r="AR148" s="20" t="s">
        <v>159</v>
      </c>
      <c r="AT148" s="20" t="s">
        <v>155</v>
      </c>
      <c r="AU148" s="20" t="s">
        <v>124</v>
      </c>
      <c r="AY148" s="20" t="s">
        <v>154</v>
      </c>
      <c r="BE148" s="136">
        <f>IF(U148="základní",N148,0)</f>
        <v>0</v>
      </c>
      <c r="BF148" s="136">
        <f>IF(U148="snížená",N148,0)</f>
        <v>0</v>
      </c>
      <c r="BG148" s="136">
        <f>IF(U148="zákl. přenesená",N148,0)</f>
        <v>0</v>
      </c>
      <c r="BH148" s="136">
        <f>IF(U148="sníž. přenesená",N148,0)</f>
        <v>0</v>
      </c>
      <c r="BI148" s="136">
        <f>IF(U148="nulová",N148,0)</f>
        <v>0</v>
      </c>
      <c r="BJ148" s="20" t="s">
        <v>89</v>
      </c>
      <c r="BK148" s="136">
        <f>ROUND(L148*K148,2)</f>
        <v>0</v>
      </c>
      <c r="BL148" s="20" t="s">
        <v>159</v>
      </c>
      <c r="BM148" s="20" t="s">
        <v>383</v>
      </c>
    </row>
    <row r="149" spans="2:65" s="10" customFormat="1" ht="16.5" customHeight="1">
      <c r="B149" s="137"/>
      <c r="E149" s="138" t="s">
        <v>20</v>
      </c>
      <c r="F149" s="217" t="s">
        <v>384</v>
      </c>
      <c r="G149" s="218"/>
      <c r="H149" s="218"/>
      <c r="I149" s="218"/>
      <c r="K149" s="138" t="s">
        <v>20</v>
      </c>
      <c r="R149" s="139"/>
      <c r="T149" s="140"/>
      <c r="AA149" s="141"/>
      <c r="AT149" s="138" t="s">
        <v>162</v>
      </c>
      <c r="AU149" s="138" t="s">
        <v>124</v>
      </c>
      <c r="AV149" s="10" t="s">
        <v>89</v>
      </c>
      <c r="AW149" s="10" t="s">
        <v>38</v>
      </c>
      <c r="AX149" s="10" t="s">
        <v>81</v>
      </c>
      <c r="AY149" s="138" t="s">
        <v>154</v>
      </c>
    </row>
    <row r="150" spans="2:65" s="11" customFormat="1" ht="16.5" customHeight="1">
      <c r="B150" s="142"/>
      <c r="E150" s="143" t="s">
        <v>20</v>
      </c>
      <c r="F150" s="213" t="s">
        <v>385</v>
      </c>
      <c r="G150" s="214"/>
      <c r="H150" s="214"/>
      <c r="I150" s="214"/>
      <c r="K150" s="144">
        <v>18.850000000000001</v>
      </c>
      <c r="R150" s="145"/>
      <c r="T150" s="146"/>
      <c r="AA150" s="147"/>
      <c r="AT150" s="143" t="s">
        <v>162</v>
      </c>
      <c r="AU150" s="143" t="s">
        <v>124</v>
      </c>
      <c r="AV150" s="11" t="s">
        <v>124</v>
      </c>
      <c r="AW150" s="11" t="s">
        <v>38</v>
      </c>
      <c r="AX150" s="11" t="s">
        <v>89</v>
      </c>
      <c r="AY150" s="143" t="s">
        <v>154</v>
      </c>
    </row>
    <row r="151" spans="2:65" s="1" customFormat="1" ht="25.5" customHeight="1">
      <c r="B151" s="32"/>
      <c r="C151" s="129" t="s">
        <v>11</v>
      </c>
      <c r="D151" s="129" t="s">
        <v>155</v>
      </c>
      <c r="E151" s="130" t="s">
        <v>386</v>
      </c>
      <c r="F151" s="211" t="s">
        <v>387</v>
      </c>
      <c r="G151" s="211"/>
      <c r="H151" s="211"/>
      <c r="I151" s="211"/>
      <c r="J151" s="131" t="s">
        <v>168</v>
      </c>
      <c r="K151" s="132">
        <v>18.850000000000001</v>
      </c>
      <c r="L151" s="212"/>
      <c r="M151" s="212"/>
      <c r="N151" s="212">
        <f>ROUND(L151*K151,2)</f>
        <v>0</v>
      </c>
      <c r="O151" s="212"/>
      <c r="P151" s="212"/>
      <c r="Q151" s="212"/>
      <c r="R151" s="33"/>
      <c r="T151" s="133" t="s">
        <v>20</v>
      </c>
      <c r="U151" s="39" t="s">
        <v>46</v>
      </c>
      <c r="V151" s="134">
        <v>0.505</v>
      </c>
      <c r="W151" s="134">
        <f>V151*K151</f>
        <v>9.5192500000000013</v>
      </c>
      <c r="X151" s="134">
        <v>5.3400000000000001E-3</v>
      </c>
      <c r="Y151" s="134">
        <f>X151*K151</f>
        <v>0.10065900000000001</v>
      </c>
      <c r="Z151" s="134">
        <v>0</v>
      </c>
      <c r="AA151" s="135">
        <f>Z151*K151</f>
        <v>0</v>
      </c>
      <c r="AR151" s="20" t="s">
        <v>159</v>
      </c>
      <c r="AT151" s="20" t="s">
        <v>155</v>
      </c>
      <c r="AU151" s="20" t="s">
        <v>124</v>
      </c>
      <c r="AY151" s="20" t="s">
        <v>154</v>
      </c>
      <c r="BE151" s="136">
        <f>IF(U151="základní",N151,0)</f>
        <v>0</v>
      </c>
      <c r="BF151" s="136">
        <f>IF(U151="snížená",N151,0)</f>
        <v>0</v>
      </c>
      <c r="BG151" s="136">
        <f>IF(U151="zákl. přenesená",N151,0)</f>
        <v>0</v>
      </c>
      <c r="BH151" s="136">
        <f>IF(U151="sníž. přenesená",N151,0)</f>
        <v>0</v>
      </c>
      <c r="BI151" s="136">
        <f>IF(U151="nulová",N151,0)</f>
        <v>0</v>
      </c>
      <c r="BJ151" s="20" t="s">
        <v>89</v>
      </c>
      <c r="BK151" s="136">
        <f>ROUND(L151*K151,2)</f>
        <v>0</v>
      </c>
      <c r="BL151" s="20" t="s">
        <v>159</v>
      </c>
      <c r="BM151" s="20" t="s">
        <v>388</v>
      </c>
    </row>
    <row r="152" spans="2:65" s="10" customFormat="1" ht="25.5" customHeight="1">
      <c r="B152" s="137"/>
      <c r="E152" s="138" t="s">
        <v>20</v>
      </c>
      <c r="F152" s="217" t="s">
        <v>389</v>
      </c>
      <c r="G152" s="218"/>
      <c r="H152" s="218"/>
      <c r="I152" s="218"/>
      <c r="K152" s="138" t="s">
        <v>20</v>
      </c>
      <c r="R152" s="139"/>
      <c r="T152" s="140"/>
      <c r="AA152" s="141"/>
      <c r="AT152" s="138" t="s">
        <v>162</v>
      </c>
      <c r="AU152" s="138" t="s">
        <v>124</v>
      </c>
      <c r="AV152" s="10" t="s">
        <v>89</v>
      </c>
      <c r="AW152" s="10" t="s">
        <v>38</v>
      </c>
      <c r="AX152" s="10" t="s">
        <v>81</v>
      </c>
      <c r="AY152" s="138" t="s">
        <v>154</v>
      </c>
    </row>
    <row r="153" spans="2:65" s="11" customFormat="1" ht="16.5" customHeight="1">
      <c r="B153" s="142"/>
      <c r="E153" s="143" t="s">
        <v>20</v>
      </c>
      <c r="F153" s="213" t="s">
        <v>385</v>
      </c>
      <c r="G153" s="214"/>
      <c r="H153" s="214"/>
      <c r="I153" s="214"/>
      <c r="K153" s="144">
        <v>18.850000000000001</v>
      </c>
      <c r="R153" s="145"/>
      <c r="T153" s="146"/>
      <c r="AA153" s="147"/>
      <c r="AT153" s="143" t="s">
        <v>162</v>
      </c>
      <c r="AU153" s="143" t="s">
        <v>124</v>
      </c>
      <c r="AV153" s="11" t="s">
        <v>124</v>
      </c>
      <c r="AW153" s="11" t="s">
        <v>38</v>
      </c>
      <c r="AX153" s="11" t="s">
        <v>89</v>
      </c>
      <c r="AY153" s="143" t="s">
        <v>154</v>
      </c>
    </row>
    <row r="154" spans="2:65" s="9" customFormat="1" ht="29.85" customHeight="1">
      <c r="B154" s="119"/>
      <c r="D154" s="128" t="s">
        <v>325</v>
      </c>
      <c r="E154" s="128"/>
      <c r="F154" s="128"/>
      <c r="G154" s="128"/>
      <c r="H154" s="128"/>
      <c r="I154" s="128"/>
      <c r="J154" s="128"/>
      <c r="K154" s="128"/>
      <c r="L154" s="128"/>
      <c r="M154" s="128"/>
      <c r="N154" s="206">
        <f>BK154</f>
        <v>0</v>
      </c>
      <c r="O154" s="207"/>
      <c r="P154" s="207"/>
      <c r="Q154" s="207"/>
      <c r="R154" s="121"/>
      <c r="T154" s="122"/>
      <c r="W154" s="123">
        <f>W155</f>
        <v>1.895124</v>
      </c>
      <c r="Y154" s="123">
        <f>Y155</f>
        <v>0</v>
      </c>
      <c r="AA154" s="124">
        <f>AA155</f>
        <v>0</v>
      </c>
      <c r="AR154" s="125" t="s">
        <v>89</v>
      </c>
      <c r="AT154" s="126" t="s">
        <v>80</v>
      </c>
      <c r="AU154" s="126" t="s">
        <v>89</v>
      </c>
      <c r="AY154" s="125" t="s">
        <v>154</v>
      </c>
      <c r="BK154" s="127">
        <f>BK155</f>
        <v>0</v>
      </c>
    </row>
    <row r="155" spans="2:65" s="1" customFormat="1" ht="38.25" customHeight="1">
      <c r="B155" s="32"/>
      <c r="C155" s="129" t="s">
        <v>239</v>
      </c>
      <c r="D155" s="129" t="s">
        <v>155</v>
      </c>
      <c r="E155" s="130" t="s">
        <v>390</v>
      </c>
      <c r="F155" s="211" t="s">
        <v>391</v>
      </c>
      <c r="G155" s="211"/>
      <c r="H155" s="211"/>
      <c r="I155" s="211"/>
      <c r="J155" s="131" t="s">
        <v>296</v>
      </c>
      <c r="K155" s="132">
        <v>28.713999999999999</v>
      </c>
      <c r="L155" s="212"/>
      <c r="M155" s="212"/>
      <c r="N155" s="212">
        <f>ROUND(L155*K155,2)</f>
        <v>0</v>
      </c>
      <c r="O155" s="212"/>
      <c r="P155" s="212"/>
      <c r="Q155" s="212"/>
      <c r="R155" s="33"/>
      <c r="T155" s="133" t="s">
        <v>20</v>
      </c>
      <c r="U155" s="157" t="s">
        <v>46</v>
      </c>
      <c r="V155" s="158">
        <v>6.6000000000000003E-2</v>
      </c>
      <c r="W155" s="158">
        <f>V155*K155</f>
        <v>1.895124</v>
      </c>
      <c r="X155" s="158">
        <v>0</v>
      </c>
      <c r="Y155" s="158">
        <f>X155*K155</f>
        <v>0</v>
      </c>
      <c r="Z155" s="158">
        <v>0</v>
      </c>
      <c r="AA155" s="159">
        <f>Z155*K155</f>
        <v>0</v>
      </c>
      <c r="AR155" s="20" t="s">
        <v>159</v>
      </c>
      <c r="AT155" s="20" t="s">
        <v>155</v>
      </c>
      <c r="AU155" s="20" t="s">
        <v>124</v>
      </c>
      <c r="AY155" s="20" t="s">
        <v>154</v>
      </c>
      <c r="BE155" s="136">
        <f>IF(U155="základní",N155,0)</f>
        <v>0</v>
      </c>
      <c r="BF155" s="136">
        <f>IF(U155="snížená",N155,0)</f>
        <v>0</v>
      </c>
      <c r="BG155" s="136">
        <f>IF(U155="zákl. přenesená",N155,0)</f>
        <v>0</v>
      </c>
      <c r="BH155" s="136">
        <f>IF(U155="sníž. přenesená",N155,0)</f>
        <v>0</v>
      </c>
      <c r="BI155" s="136">
        <f>IF(U155="nulová",N155,0)</f>
        <v>0</v>
      </c>
      <c r="BJ155" s="20" t="s">
        <v>89</v>
      </c>
      <c r="BK155" s="136">
        <f>ROUND(L155*K155,2)</f>
        <v>0</v>
      </c>
      <c r="BL155" s="20" t="s">
        <v>159</v>
      </c>
      <c r="BM155" s="20" t="s">
        <v>392</v>
      </c>
    </row>
    <row r="156" spans="2:65" s="1" customFormat="1" ht="6.95" customHeight="1">
      <c r="B156" s="54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6"/>
    </row>
  </sheetData>
  <mergeCells count="129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F118:I118"/>
    <mergeCell ref="F119:I119"/>
    <mergeCell ref="F120:I120"/>
    <mergeCell ref="L120:M120"/>
    <mergeCell ref="N120:Q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F125:I125"/>
    <mergeCell ref="F126:I126"/>
    <mergeCell ref="F128:I128"/>
    <mergeCell ref="L128:M128"/>
    <mergeCell ref="N128:Q128"/>
    <mergeCell ref="F129:I129"/>
    <mergeCell ref="F130:I130"/>
    <mergeCell ref="F131:I131"/>
    <mergeCell ref="L131:M131"/>
    <mergeCell ref="N131:Q131"/>
    <mergeCell ref="F132:I132"/>
    <mergeCell ref="F133:I133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L139:M139"/>
    <mergeCell ref="N139:Q139"/>
    <mergeCell ref="F150:I150"/>
    <mergeCell ref="F140:I140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H1:K1"/>
    <mergeCell ref="S2:AC2"/>
    <mergeCell ref="F151:I151"/>
    <mergeCell ref="L151:M151"/>
    <mergeCell ref="N151:Q151"/>
    <mergeCell ref="F152:I152"/>
    <mergeCell ref="F153:I153"/>
    <mergeCell ref="F155:I155"/>
    <mergeCell ref="L155:M155"/>
    <mergeCell ref="N155:Q155"/>
    <mergeCell ref="N114:Q114"/>
    <mergeCell ref="N115:Q115"/>
    <mergeCell ref="N116:Q116"/>
    <mergeCell ref="N127:Q127"/>
    <mergeCell ref="N147:Q147"/>
    <mergeCell ref="N154:Q154"/>
    <mergeCell ref="F145:I145"/>
    <mergeCell ref="F146:I146"/>
    <mergeCell ref="L146:M146"/>
    <mergeCell ref="N146:Q146"/>
    <mergeCell ref="F148:I148"/>
    <mergeCell ref="L148:M148"/>
    <mergeCell ref="N148:Q148"/>
    <mergeCell ref="F149:I149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13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279"/>
  <sheetViews>
    <sheetView showGridLines="0" workbookViewId="0">
      <pane ySplit="1" topLeftCell="A256" activePane="bottomLeft" state="frozen"/>
      <selection pane="bottomLeft" activeCell="AC278" sqref="AC27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119</v>
      </c>
      <c r="G1" s="16"/>
      <c r="H1" s="210" t="s">
        <v>120</v>
      </c>
      <c r="I1" s="210"/>
      <c r="J1" s="210"/>
      <c r="K1" s="210"/>
      <c r="L1" s="16" t="s">
        <v>121</v>
      </c>
      <c r="M1" s="14"/>
      <c r="N1" s="14"/>
      <c r="O1" s="15" t="s">
        <v>122</v>
      </c>
      <c r="P1" s="14"/>
      <c r="Q1" s="14"/>
      <c r="R1" s="14"/>
      <c r="S1" s="16" t="s">
        <v>123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20" t="s">
        <v>96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124</v>
      </c>
    </row>
    <row r="4" spans="1:66" ht="36.950000000000003" customHeight="1">
      <c r="B4" s="24"/>
      <c r="C4" s="185" t="s">
        <v>125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29" t="s">
        <v>17</v>
      </c>
      <c r="F6" s="230" t="str">
        <f>'Rekapitulace stavby'!K6</f>
        <v>ÚPRAVA ATRIA U ZŠ HORYMÍROVA 100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R6" s="25"/>
    </row>
    <row r="7" spans="1:66" s="1" customFormat="1" ht="32.85" customHeight="1">
      <c r="B7" s="32"/>
      <c r="D7" s="28" t="s">
        <v>126</v>
      </c>
      <c r="F7" s="198" t="s">
        <v>393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R7" s="33"/>
    </row>
    <row r="8" spans="1:66" s="1" customFormat="1" ht="14.45" customHeight="1">
      <c r="B8" s="32"/>
      <c r="D8" s="29" t="s">
        <v>19</v>
      </c>
      <c r="F8" s="27" t="s">
        <v>20</v>
      </c>
      <c r="M8" s="29" t="s">
        <v>21</v>
      </c>
      <c r="O8" s="27" t="s">
        <v>20</v>
      </c>
      <c r="R8" s="33"/>
    </row>
    <row r="9" spans="1:66" s="1" customFormat="1" ht="14.45" customHeight="1">
      <c r="B9" s="32"/>
      <c r="D9" s="29" t="s">
        <v>22</v>
      </c>
      <c r="F9" s="27" t="s">
        <v>23</v>
      </c>
      <c r="M9" s="29" t="s">
        <v>24</v>
      </c>
      <c r="O9" s="221" t="str">
        <f>'Rekapitulace stavby'!AN8</f>
        <v>21. 7. 2021</v>
      </c>
      <c r="P9" s="221"/>
      <c r="R9" s="33"/>
    </row>
    <row r="10" spans="1:66" s="1" customFormat="1" ht="10.9" customHeight="1">
      <c r="B10" s="32"/>
      <c r="R10" s="33"/>
    </row>
    <row r="11" spans="1:66" s="1" customFormat="1" ht="14.45" customHeight="1">
      <c r="B11" s="32"/>
      <c r="D11" s="29" t="s">
        <v>26</v>
      </c>
      <c r="M11" s="29" t="s">
        <v>27</v>
      </c>
      <c r="O11" s="197" t="s">
        <v>28</v>
      </c>
      <c r="P11" s="197"/>
      <c r="R11" s="33"/>
    </row>
    <row r="12" spans="1:66" s="1" customFormat="1" ht="18" customHeight="1">
      <c r="B12" s="32"/>
      <c r="E12" s="27" t="s">
        <v>29</v>
      </c>
      <c r="M12" s="29" t="s">
        <v>30</v>
      </c>
      <c r="O12" s="197" t="s">
        <v>31</v>
      </c>
      <c r="P12" s="197"/>
      <c r="R12" s="33"/>
    </row>
    <row r="13" spans="1:66" s="1" customFormat="1" ht="6.95" customHeight="1">
      <c r="B13" s="32"/>
      <c r="R13" s="33"/>
    </row>
    <row r="14" spans="1:66" s="1" customFormat="1" ht="14.45" customHeight="1">
      <c r="B14" s="32"/>
      <c r="D14" s="29" t="s">
        <v>32</v>
      </c>
      <c r="M14" s="29" t="s">
        <v>27</v>
      </c>
      <c r="O14" s="197" t="str">
        <f>IF('Rekapitulace stavby'!AN13="","",'Rekapitulace stavby'!AN13)</f>
        <v/>
      </c>
      <c r="P14" s="197"/>
      <c r="R14" s="33"/>
    </row>
    <row r="15" spans="1:66" s="1" customFormat="1" ht="18" customHeight="1">
      <c r="B15" s="32"/>
      <c r="E15" s="27" t="str">
        <f>IF('Rekapitulace stavby'!E14="","",'Rekapitulace stavby'!E14)</f>
        <v xml:space="preserve"> </v>
      </c>
      <c r="M15" s="29" t="s">
        <v>30</v>
      </c>
      <c r="O15" s="197" t="str">
        <f>IF('Rekapitulace stavby'!AN14="","",'Rekapitulace stavby'!AN14)</f>
        <v/>
      </c>
      <c r="P15" s="197"/>
      <c r="R15" s="33"/>
    </row>
    <row r="16" spans="1:66" s="1" customFormat="1" ht="6.95" customHeight="1">
      <c r="B16" s="32"/>
      <c r="R16" s="33"/>
    </row>
    <row r="17" spans="2:18" s="1" customFormat="1" ht="14.45" customHeight="1">
      <c r="B17" s="32"/>
      <c r="D17" s="29" t="s">
        <v>34</v>
      </c>
      <c r="M17" s="29" t="s">
        <v>27</v>
      </c>
      <c r="O17" s="197" t="s">
        <v>35</v>
      </c>
      <c r="P17" s="197"/>
      <c r="R17" s="33"/>
    </row>
    <row r="18" spans="2:18" s="1" customFormat="1" ht="18" customHeight="1">
      <c r="B18" s="32"/>
      <c r="E18" s="27" t="s">
        <v>36</v>
      </c>
      <c r="M18" s="29" t="s">
        <v>30</v>
      </c>
      <c r="O18" s="197" t="s">
        <v>37</v>
      </c>
      <c r="P18" s="197"/>
      <c r="R18" s="33"/>
    </row>
    <row r="19" spans="2:18" s="1" customFormat="1" ht="6.95" customHeight="1">
      <c r="B19" s="32"/>
      <c r="R19" s="33"/>
    </row>
    <row r="20" spans="2:18" s="1" customFormat="1" ht="14.45" customHeight="1">
      <c r="B20" s="32"/>
      <c r="D20" s="29" t="s">
        <v>39</v>
      </c>
      <c r="M20" s="29" t="s">
        <v>27</v>
      </c>
      <c r="O20" s="197" t="s">
        <v>35</v>
      </c>
      <c r="P20" s="197"/>
      <c r="R20" s="33"/>
    </row>
    <row r="21" spans="2:18" s="1" customFormat="1" ht="18" customHeight="1">
      <c r="B21" s="32"/>
      <c r="E21" s="27" t="s">
        <v>40</v>
      </c>
      <c r="M21" s="29" t="s">
        <v>30</v>
      </c>
      <c r="O21" s="197" t="s">
        <v>37</v>
      </c>
      <c r="P21" s="197"/>
      <c r="R21" s="33"/>
    </row>
    <row r="22" spans="2:18" s="1" customFormat="1" ht="6.95" customHeight="1">
      <c r="B22" s="32"/>
      <c r="R22" s="33"/>
    </row>
    <row r="23" spans="2:18" s="1" customFormat="1" ht="14.45" customHeight="1">
      <c r="B23" s="32"/>
      <c r="D23" s="29" t="s">
        <v>41</v>
      </c>
      <c r="R23" s="33"/>
    </row>
    <row r="24" spans="2:18" s="1" customFormat="1" ht="16.5" customHeight="1">
      <c r="B24" s="32"/>
      <c r="E24" s="199" t="s">
        <v>20</v>
      </c>
      <c r="F24" s="199"/>
      <c r="G24" s="199"/>
      <c r="H24" s="199"/>
      <c r="I24" s="199"/>
      <c r="J24" s="199"/>
      <c r="K24" s="199"/>
      <c r="L24" s="199"/>
      <c r="R24" s="33"/>
    </row>
    <row r="25" spans="2:18" s="1" customFormat="1" ht="6.95" customHeight="1">
      <c r="B25" s="32"/>
      <c r="R25" s="33"/>
    </row>
    <row r="26" spans="2:18" s="1" customFormat="1" ht="6.95" customHeight="1">
      <c r="B26" s="32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R26" s="33"/>
    </row>
    <row r="27" spans="2:18" s="1" customFormat="1" ht="14.45" customHeight="1">
      <c r="B27" s="32"/>
      <c r="D27" s="97" t="s">
        <v>128</v>
      </c>
      <c r="M27" s="192">
        <f>N88</f>
        <v>0</v>
      </c>
      <c r="N27" s="192"/>
      <c r="O27" s="192"/>
      <c r="P27" s="192"/>
      <c r="R27" s="33"/>
    </row>
    <row r="28" spans="2:18" s="1" customFormat="1" ht="14.45" customHeight="1">
      <c r="B28" s="32"/>
      <c r="D28" s="31" t="s">
        <v>129</v>
      </c>
      <c r="M28" s="192">
        <f>N104</f>
        <v>0</v>
      </c>
      <c r="N28" s="192"/>
      <c r="O28" s="192"/>
      <c r="P28" s="192"/>
      <c r="R28" s="33"/>
    </row>
    <row r="29" spans="2:18" s="1" customFormat="1" ht="6.95" customHeight="1">
      <c r="B29" s="32"/>
      <c r="R29" s="33"/>
    </row>
    <row r="30" spans="2:18" s="1" customFormat="1" ht="25.35" customHeight="1">
      <c r="B30" s="32"/>
      <c r="D30" s="98" t="s">
        <v>44</v>
      </c>
      <c r="M30" s="237">
        <f>ROUND(M27+M28,2)</f>
        <v>0</v>
      </c>
      <c r="N30" s="229"/>
      <c r="O30" s="229"/>
      <c r="P30" s="229"/>
      <c r="R30" s="33"/>
    </row>
    <row r="31" spans="2:18" s="1" customFormat="1" ht="6.95" customHeight="1">
      <c r="B31" s="32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R31" s="33"/>
    </row>
    <row r="32" spans="2:18" s="1" customFormat="1" ht="14.45" customHeight="1">
      <c r="B32" s="32"/>
      <c r="D32" s="37" t="s">
        <v>45</v>
      </c>
      <c r="E32" s="37" t="s">
        <v>46</v>
      </c>
      <c r="F32" s="38">
        <v>0.21</v>
      </c>
      <c r="G32" s="99" t="s">
        <v>47</v>
      </c>
      <c r="H32" s="234">
        <f>ROUND((SUM(BE104:BE105)+SUM(BE123:BE278)), 2)</f>
        <v>0</v>
      </c>
      <c r="I32" s="229"/>
      <c r="J32" s="229"/>
      <c r="M32" s="234">
        <f>ROUND(ROUND((SUM(BE104:BE105)+SUM(BE123:BE278)), 2)*F32, 2)</f>
        <v>0</v>
      </c>
      <c r="N32" s="229"/>
      <c r="O32" s="229"/>
      <c r="P32" s="229"/>
      <c r="R32" s="33"/>
    </row>
    <row r="33" spans="2:18" s="1" customFormat="1" ht="14.45" customHeight="1">
      <c r="B33" s="32"/>
      <c r="E33" s="37" t="s">
        <v>48</v>
      </c>
      <c r="F33" s="38">
        <v>0.15</v>
      </c>
      <c r="G33" s="99" t="s">
        <v>47</v>
      </c>
      <c r="H33" s="234">
        <f>ROUND((SUM(BF104:BF105)+SUM(BF123:BF278)), 2)</f>
        <v>0</v>
      </c>
      <c r="I33" s="229"/>
      <c r="J33" s="229"/>
      <c r="M33" s="234">
        <f>ROUND(ROUND((SUM(BF104:BF105)+SUM(BF123:BF278)), 2)*F33, 2)</f>
        <v>0</v>
      </c>
      <c r="N33" s="229"/>
      <c r="O33" s="229"/>
      <c r="P33" s="229"/>
      <c r="R33" s="33"/>
    </row>
    <row r="34" spans="2:18" s="1" customFormat="1" ht="14.45" hidden="1" customHeight="1">
      <c r="B34" s="32"/>
      <c r="E34" s="37" t="s">
        <v>49</v>
      </c>
      <c r="F34" s="38">
        <v>0.21</v>
      </c>
      <c r="G34" s="99" t="s">
        <v>47</v>
      </c>
      <c r="H34" s="234">
        <f>ROUND((SUM(BG104:BG105)+SUM(BG123:BG278)), 2)</f>
        <v>0</v>
      </c>
      <c r="I34" s="229"/>
      <c r="J34" s="229"/>
      <c r="M34" s="234">
        <v>0</v>
      </c>
      <c r="N34" s="229"/>
      <c r="O34" s="229"/>
      <c r="P34" s="229"/>
      <c r="R34" s="33"/>
    </row>
    <row r="35" spans="2:18" s="1" customFormat="1" ht="14.45" hidden="1" customHeight="1">
      <c r="B35" s="32"/>
      <c r="E35" s="37" t="s">
        <v>50</v>
      </c>
      <c r="F35" s="38">
        <v>0.15</v>
      </c>
      <c r="G35" s="99" t="s">
        <v>47</v>
      </c>
      <c r="H35" s="234">
        <f>ROUND((SUM(BH104:BH105)+SUM(BH123:BH278)), 2)</f>
        <v>0</v>
      </c>
      <c r="I35" s="229"/>
      <c r="J35" s="229"/>
      <c r="M35" s="234">
        <v>0</v>
      </c>
      <c r="N35" s="229"/>
      <c r="O35" s="229"/>
      <c r="P35" s="229"/>
      <c r="R35" s="33"/>
    </row>
    <row r="36" spans="2:18" s="1" customFormat="1" ht="14.45" hidden="1" customHeight="1">
      <c r="B36" s="32"/>
      <c r="E36" s="37" t="s">
        <v>51</v>
      </c>
      <c r="F36" s="38">
        <v>0</v>
      </c>
      <c r="G36" s="99" t="s">
        <v>47</v>
      </c>
      <c r="H36" s="234">
        <f>ROUND((SUM(BI104:BI105)+SUM(BI123:BI278)), 2)</f>
        <v>0</v>
      </c>
      <c r="I36" s="229"/>
      <c r="J36" s="229"/>
      <c r="M36" s="234">
        <v>0</v>
      </c>
      <c r="N36" s="229"/>
      <c r="O36" s="229"/>
      <c r="P36" s="229"/>
      <c r="R36" s="33"/>
    </row>
    <row r="37" spans="2:18" s="1" customFormat="1" ht="6.95" customHeight="1">
      <c r="B37" s="32"/>
      <c r="R37" s="33"/>
    </row>
    <row r="38" spans="2:18" s="1" customFormat="1" ht="25.35" customHeight="1">
      <c r="B38" s="32"/>
      <c r="C38" s="96"/>
      <c r="D38" s="100" t="s">
        <v>52</v>
      </c>
      <c r="E38" s="68"/>
      <c r="F38" s="68"/>
      <c r="G38" s="101" t="s">
        <v>53</v>
      </c>
      <c r="H38" s="102" t="s">
        <v>54</v>
      </c>
      <c r="I38" s="68"/>
      <c r="J38" s="68"/>
      <c r="K38" s="68"/>
      <c r="L38" s="235">
        <f>SUM(M30:M36)</f>
        <v>0</v>
      </c>
      <c r="M38" s="235"/>
      <c r="N38" s="235"/>
      <c r="O38" s="235"/>
      <c r="P38" s="236"/>
      <c r="Q38" s="96"/>
      <c r="R38" s="33"/>
    </row>
    <row r="39" spans="2:18" s="1" customFormat="1" ht="14.45" customHeight="1">
      <c r="B39" s="32"/>
      <c r="R39" s="33"/>
    </row>
    <row r="40" spans="2:18" s="1" customFormat="1" ht="14.45" customHeight="1">
      <c r="B40" s="32"/>
      <c r="R40" s="33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2"/>
      <c r="D50" s="45" t="s">
        <v>55</v>
      </c>
      <c r="E50" s="46"/>
      <c r="F50" s="46"/>
      <c r="G50" s="46"/>
      <c r="H50" s="47"/>
      <c r="J50" s="45" t="s">
        <v>56</v>
      </c>
      <c r="K50" s="46"/>
      <c r="L50" s="46"/>
      <c r="M50" s="46"/>
      <c r="N50" s="46"/>
      <c r="O50" s="46"/>
      <c r="P50" s="47"/>
      <c r="R50" s="33"/>
    </row>
    <row r="51" spans="2:18">
      <c r="B51" s="24"/>
      <c r="D51" s="48"/>
      <c r="H51" s="49"/>
      <c r="J51" s="48"/>
      <c r="P51" s="49"/>
      <c r="R51" s="25"/>
    </row>
    <row r="52" spans="2:18">
      <c r="B52" s="24"/>
      <c r="D52" s="48"/>
      <c r="H52" s="49"/>
      <c r="J52" s="48"/>
      <c r="P52" s="49"/>
      <c r="R52" s="25"/>
    </row>
    <row r="53" spans="2:18">
      <c r="B53" s="24"/>
      <c r="D53" s="48"/>
      <c r="H53" s="49"/>
      <c r="J53" s="48"/>
      <c r="P53" s="49"/>
      <c r="R53" s="25"/>
    </row>
    <row r="54" spans="2:18">
      <c r="B54" s="24"/>
      <c r="D54" s="48"/>
      <c r="H54" s="49"/>
      <c r="J54" s="48"/>
      <c r="P54" s="49"/>
      <c r="R54" s="25"/>
    </row>
    <row r="55" spans="2:18">
      <c r="B55" s="24"/>
      <c r="D55" s="48"/>
      <c r="H55" s="49"/>
      <c r="J55" s="48"/>
      <c r="P55" s="49"/>
      <c r="R55" s="25"/>
    </row>
    <row r="56" spans="2:18">
      <c r="B56" s="24"/>
      <c r="D56" s="48"/>
      <c r="H56" s="49"/>
      <c r="J56" s="48"/>
      <c r="P56" s="49"/>
      <c r="R56" s="25"/>
    </row>
    <row r="57" spans="2:18">
      <c r="B57" s="24"/>
      <c r="D57" s="48"/>
      <c r="H57" s="49"/>
      <c r="J57" s="48"/>
      <c r="P57" s="49"/>
      <c r="R57" s="25"/>
    </row>
    <row r="58" spans="2:18">
      <c r="B58" s="24"/>
      <c r="D58" s="48"/>
      <c r="H58" s="49"/>
      <c r="J58" s="48"/>
      <c r="P58" s="49"/>
      <c r="R58" s="25"/>
    </row>
    <row r="59" spans="2:18" s="1" customFormat="1" ht="15">
      <c r="B59" s="32"/>
      <c r="D59" s="50" t="s">
        <v>57</v>
      </c>
      <c r="E59" s="51"/>
      <c r="F59" s="51"/>
      <c r="G59" s="52" t="s">
        <v>58</v>
      </c>
      <c r="H59" s="53"/>
      <c r="J59" s="50" t="s">
        <v>57</v>
      </c>
      <c r="K59" s="51"/>
      <c r="L59" s="51"/>
      <c r="M59" s="51"/>
      <c r="N59" s="52" t="s">
        <v>58</v>
      </c>
      <c r="O59" s="51"/>
      <c r="P59" s="53"/>
      <c r="R59" s="33"/>
    </row>
    <row r="60" spans="2:18">
      <c r="B60" s="24"/>
      <c r="R60" s="25"/>
    </row>
    <row r="61" spans="2:18" s="1" customFormat="1" ht="15">
      <c r="B61" s="32"/>
      <c r="D61" s="45" t="s">
        <v>59</v>
      </c>
      <c r="E61" s="46"/>
      <c r="F61" s="46"/>
      <c r="G61" s="46"/>
      <c r="H61" s="47"/>
      <c r="J61" s="45" t="s">
        <v>60</v>
      </c>
      <c r="K61" s="46"/>
      <c r="L61" s="46"/>
      <c r="M61" s="46"/>
      <c r="N61" s="46"/>
      <c r="O61" s="46"/>
      <c r="P61" s="47"/>
      <c r="R61" s="33"/>
    </row>
    <row r="62" spans="2:18">
      <c r="B62" s="24"/>
      <c r="D62" s="48"/>
      <c r="H62" s="49"/>
      <c r="J62" s="48"/>
      <c r="P62" s="49"/>
      <c r="R62" s="25"/>
    </row>
    <row r="63" spans="2:18">
      <c r="B63" s="24"/>
      <c r="D63" s="48"/>
      <c r="H63" s="49"/>
      <c r="J63" s="48"/>
      <c r="P63" s="49"/>
      <c r="R63" s="25"/>
    </row>
    <row r="64" spans="2:18">
      <c r="B64" s="24"/>
      <c r="D64" s="48"/>
      <c r="H64" s="49"/>
      <c r="J64" s="48"/>
      <c r="P64" s="49"/>
      <c r="R64" s="25"/>
    </row>
    <row r="65" spans="2:18">
      <c r="B65" s="24"/>
      <c r="D65" s="48"/>
      <c r="H65" s="49"/>
      <c r="J65" s="48"/>
      <c r="P65" s="49"/>
      <c r="R65" s="25"/>
    </row>
    <row r="66" spans="2:18">
      <c r="B66" s="24"/>
      <c r="D66" s="48"/>
      <c r="H66" s="49"/>
      <c r="J66" s="48"/>
      <c r="P66" s="49"/>
      <c r="R66" s="25"/>
    </row>
    <row r="67" spans="2:18">
      <c r="B67" s="24"/>
      <c r="D67" s="48"/>
      <c r="H67" s="49"/>
      <c r="J67" s="48"/>
      <c r="P67" s="49"/>
      <c r="R67" s="25"/>
    </row>
    <row r="68" spans="2:18">
      <c r="B68" s="24"/>
      <c r="D68" s="48"/>
      <c r="H68" s="49"/>
      <c r="J68" s="48"/>
      <c r="P68" s="49"/>
      <c r="R68" s="25"/>
    </row>
    <row r="69" spans="2:18">
      <c r="B69" s="24"/>
      <c r="D69" s="48"/>
      <c r="H69" s="49"/>
      <c r="J69" s="48"/>
      <c r="P69" s="49"/>
      <c r="R69" s="25"/>
    </row>
    <row r="70" spans="2:18" s="1" customFormat="1" ht="15">
      <c r="B70" s="32"/>
      <c r="D70" s="50" t="s">
        <v>57</v>
      </c>
      <c r="E70" s="51"/>
      <c r="F70" s="51"/>
      <c r="G70" s="52" t="s">
        <v>58</v>
      </c>
      <c r="H70" s="53"/>
      <c r="J70" s="50" t="s">
        <v>57</v>
      </c>
      <c r="K70" s="51"/>
      <c r="L70" s="51"/>
      <c r="M70" s="51"/>
      <c r="N70" s="52" t="s">
        <v>58</v>
      </c>
      <c r="O70" s="51"/>
      <c r="P70" s="53"/>
      <c r="R70" s="33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2"/>
      <c r="C76" s="185" t="s">
        <v>130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3"/>
    </row>
    <row r="77" spans="2:18" s="1" customFormat="1" ht="6.95" customHeight="1">
      <c r="B77" s="32"/>
      <c r="R77" s="33"/>
    </row>
    <row r="78" spans="2:18" s="1" customFormat="1" ht="30" customHeight="1">
      <c r="B78" s="32"/>
      <c r="C78" s="29" t="s">
        <v>17</v>
      </c>
      <c r="F78" s="230" t="str">
        <f>F6</f>
        <v>ÚPRAVA ATRIA U ZŠ HORYMÍROVA 100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R78" s="33"/>
    </row>
    <row r="79" spans="2:18" s="1" customFormat="1" ht="36.950000000000003" customHeight="1">
      <c r="B79" s="32"/>
      <c r="C79" s="63" t="s">
        <v>126</v>
      </c>
      <c r="F79" s="187" t="str">
        <f>F7</f>
        <v>SO.02 a 03 - Konstrukce pergoly a přístřešku na kola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R79" s="33"/>
    </row>
    <row r="80" spans="2:18" s="1" customFormat="1" ht="6.95" customHeight="1">
      <c r="B80" s="32"/>
      <c r="R80" s="33"/>
    </row>
    <row r="81" spans="2:47" s="1" customFormat="1" ht="18" customHeight="1">
      <c r="B81" s="32"/>
      <c r="C81" s="29" t="s">
        <v>22</v>
      </c>
      <c r="F81" s="27" t="str">
        <f>F9</f>
        <v>ZŠ HORYMÍROVA 2978/100</v>
      </c>
      <c r="K81" s="29" t="s">
        <v>24</v>
      </c>
      <c r="M81" s="221" t="str">
        <f>IF(O9="","",O9)</f>
        <v>21. 7. 2021</v>
      </c>
      <c r="N81" s="221"/>
      <c r="O81" s="221"/>
      <c r="P81" s="221"/>
      <c r="R81" s="33"/>
    </row>
    <row r="82" spans="2:47" s="1" customFormat="1" ht="6.95" customHeight="1">
      <c r="B82" s="32"/>
      <c r="R82" s="33"/>
    </row>
    <row r="83" spans="2:47" s="1" customFormat="1" ht="15">
      <c r="B83" s="32"/>
      <c r="C83" s="29" t="s">
        <v>26</v>
      </c>
      <c r="F83" s="27" t="str">
        <f>E12</f>
        <v>ÚMOb OSTRAVA-JIH</v>
      </c>
      <c r="K83" s="29" t="s">
        <v>34</v>
      </c>
      <c r="M83" s="197" t="str">
        <f>E18</f>
        <v>BYVAST pro s.r.o. - ING.VENDULA KVAPILOVÁ</v>
      </c>
      <c r="N83" s="197"/>
      <c r="O83" s="197"/>
      <c r="P83" s="197"/>
      <c r="Q83" s="197"/>
      <c r="R83" s="33"/>
    </row>
    <row r="84" spans="2:47" s="1" customFormat="1" ht="14.45" customHeight="1">
      <c r="B84" s="32"/>
      <c r="C84" s="29" t="s">
        <v>32</v>
      </c>
      <c r="F84" s="27" t="str">
        <f>IF(E15="","",E15)</f>
        <v xml:space="preserve"> </v>
      </c>
      <c r="K84" s="29" t="s">
        <v>39</v>
      </c>
      <c r="M84" s="197" t="str">
        <f>E21</f>
        <v>BYVAST pro s.r.o.</v>
      </c>
      <c r="N84" s="197"/>
      <c r="O84" s="197"/>
      <c r="P84" s="197"/>
      <c r="Q84" s="197"/>
      <c r="R84" s="33"/>
    </row>
    <row r="85" spans="2:47" s="1" customFormat="1" ht="10.35" customHeight="1">
      <c r="B85" s="32"/>
      <c r="R85" s="33"/>
    </row>
    <row r="86" spans="2:47" s="1" customFormat="1" ht="29.25" customHeight="1">
      <c r="B86" s="32"/>
      <c r="C86" s="232" t="s">
        <v>131</v>
      </c>
      <c r="D86" s="233"/>
      <c r="E86" s="233"/>
      <c r="F86" s="233"/>
      <c r="G86" s="233"/>
      <c r="H86" s="96"/>
      <c r="I86" s="96"/>
      <c r="J86" s="96"/>
      <c r="K86" s="96"/>
      <c r="L86" s="96"/>
      <c r="M86" s="96"/>
      <c r="N86" s="232" t="s">
        <v>132</v>
      </c>
      <c r="O86" s="233"/>
      <c r="P86" s="233"/>
      <c r="Q86" s="233"/>
      <c r="R86" s="33"/>
    </row>
    <row r="87" spans="2:47" s="1" customFormat="1" ht="10.35" customHeight="1">
      <c r="B87" s="32"/>
      <c r="R87" s="33"/>
    </row>
    <row r="88" spans="2:47" s="1" customFormat="1" ht="29.25" customHeight="1">
      <c r="B88" s="32"/>
      <c r="C88" s="103" t="s">
        <v>133</v>
      </c>
      <c r="N88" s="164">
        <f>N123</f>
        <v>0</v>
      </c>
      <c r="O88" s="227"/>
      <c r="P88" s="227"/>
      <c r="Q88" s="227"/>
      <c r="R88" s="33"/>
      <c r="AU88" s="20" t="s">
        <v>134</v>
      </c>
    </row>
    <row r="89" spans="2:47" s="6" customFormat="1" ht="24.95" customHeight="1">
      <c r="B89" s="104"/>
      <c r="D89" s="105" t="s">
        <v>135</v>
      </c>
      <c r="N89" s="205">
        <f>N124</f>
        <v>0</v>
      </c>
      <c r="O89" s="224"/>
      <c r="P89" s="224"/>
      <c r="Q89" s="224"/>
      <c r="R89" s="106"/>
    </row>
    <row r="90" spans="2:47" s="7" customFormat="1" ht="19.899999999999999" customHeight="1">
      <c r="B90" s="107"/>
      <c r="D90" s="108" t="s">
        <v>136</v>
      </c>
      <c r="N90" s="225">
        <f>N125</f>
        <v>0</v>
      </c>
      <c r="O90" s="226"/>
      <c r="P90" s="226"/>
      <c r="Q90" s="226"/>
      <c r="R90" s="109"/>
    </row>
    <row r="91" spans="2:47" s="7" customFormat="1" ht="19.899999999999999" customHeight="1">
      <c r="B91" s="107"/>
      <c r="D91" s="108" t="s">
        <v>324</v>
      </c>
      <c r="N91" s="225">
        <f>N144</f>
        <v>0</v>
      </c>
      <c r="O91" s="226"/>
      <c r="P91" s="226"/>
      <c r="Q91" s="226"/>
      <c r="R91" s="109"/>
    </row>
    <row r="92" spans="2:47" s="7" customFormat="1" ht="19.899999999999999" customHeight="1">
      <c r="B92" s="107"/>
      <c r="D92" s="108" t="s">
        <v>394</v>
      </c>
      <c r="N92" s="225">
        <f>N167</f>
        <v>0</v>
      </c>
      <c r="O92" s="226"/>
      <c r="P92" s="226"/>
      <c r="Q92" s="226"/>
      <c r="R92" s="109"/>
    </row>
    <row r="93" spans="2:47" s="7" customFormat="1" ht="19.899999999999999" customHeight="1">
      <c r="B93" s="107"/>
      <c r="D93" s="108" t="s">
        <v>395</v>
      </c>
      <c r="N93" s="225">
        <f>N171</f>
        <v>0</v>
      </c>
      <c r="O93" s="226"/>
      <c r="P93" s="226"/>
      <c r="Q93" s="226"/>
      <c r="R93" s="109"/>
    </row>
    <row r="94" spans="2:47" s="7" customFormat="1" ht="19.899999999999999" customHeight="1">
      <c r="B94" s="107"/>
      <c r="D94" s="108" t="s">
        <v>137</v>
      </c>
      <c r="N94" s="225">
        <f>N175</f>
        <v>0</v>
      </c>
      <c r="O94" s="226"/>
      <c r="P94" s="226"/>
      <c r="Q94" s="226"/>
      <c r="R94" s="109"/>
    </row>
    <row r="95" spans="2:47" s="7" customFormat="1" ht="19.899999999999999" customHeight="1">
      <c r="B95" s="107"/>
      <c r="D95" s="108" t="s">
        <v>325</v>
      </c>
      <c r="N95" s="225">
        <f>N183</f>
        <v>0</v>
      </c>
      <c r="O95" s="226"/>
      <c r="P95" s="226"/>
      <c r="Q95" s="226"/>
      <c r="R95" s="109"/>
    </row>
    <row r="96" spans="2:47" s="6" customFormat="1" ht="24.95" customHeight="1">
      <c r="B96" s="104"/>
      <c r="D96" s="105" t="s">
        <v>396</v>
      </c>
      <c r="N96" s="205">
        <f>N185</f>
        <v>0</v>
      </c>
      <c r="O96" s="224"/>
      <c r="P96" s="224"/>
      <c r="Q96" s="224"/>
      <c r="R96" s="106"/>
    </row>
    <row r="97" spans="2:21" s="7" customFormat="1" ht="19.899999999999999" customHeight="1">
      <c r="B97" s="107"/>
      <c r="D97" s="108" t="s">
        <v>397</v>
      </c>
      <c r="N97" s="225">
        <f>N186</f>
        <v>0</v>
      </c>
      <c r="O97" s="226"/>
      <c r="P97" s="226"/>
      <c r="Q97" s="226"/>
      <c r="R97" s="109"/>
    </row>
    <row r="98" spans="2:21" s="7" customFormat="1" ht="19.899999999999999" customHeight="1">
      <c r="B98" s="107"/>
      <c r="D98" s="108" t="s">
        <v>398</v>
      </c>
      <c r="N98" s="225">
        <f>N204</f>
        <v>0</v>
      </c>
      <c r="O98" s="226"/>
      <c r="P98" s="226"/>
      <c r="Q98" s="226"/>
      <c r="R98" s="109"/>
    </row>
    <row r="99" spans="2:21" s="7" customFormat="1" ht="19.899999999999999" customHeight="1">
      <c r="B99" s="107"/>
      <c r="D99" s="108" t="s">
        <v>399</v>
      </c>
      <c r="N99" s="225">
        <f>N230</f>
        <v>0</v>
      </c>
      <c r="O99" s="226"/>
      <c r="P99" s="226"/>
      <c r="Q99" s="226"/>
      <c r="R99" s="109"/>
    </row>
    <row r="100" spans="2:21" s="7" customFormat="1" ht="19.899999999999999" customHeight="1">
      <c r="B100" s="107"/>
      <c r="D100" s="108" t="s">
        <v>400</v>
      </c>
      <c r="N100" s="225">
        <f>N242</f>
        <v>0</v>
      </c>
      <c r="O100" s="226"/>
      <c r="P100" s="226"/>
      <c r="Q100" s="226"/>
      <c r="R100" s="109"/>
    </row>
    <row r="101" spans="2:21" s="7" customFormat="1" ht="19.899999999999999" customHeight="1">
      <c r="B101" s="107"/>
      <c r="D101" s="108" t="s">
        <v>401</v>
      </c>
      <c r="N101" s="225">
        <f>N250</f>
        <v>0</v>
      </c>
      <c r="O101" s="226"/>
      <c r="P101" s="226"/>
      <c r="Q101" s="226"/>
      <c r="R101" s="109"/>
    </row>
    <row r="102" spans="2:21" s="7" customFormat="1" ht="19.899999999999999" customHeight="1">
      <c r="B102" s="107"/>
      <c r="D102" s="108" t="s">
        <v>402</v>
      </c>
      <c r="N102" s="225">
        <f>N257</f>
        <v>0</v>
      </c>
      <c r="O102" s="226"/>
      <c r="P102" s="226"/>
      <c r="Q102" s="226"/>
      <c r="R102" s="109"/>
    </row>
    <row r="103" spans="2:21" s="1" customFormat="1" ht="21.75" customHeight="1">
      <c r="B103" s="32"/>
      <c r="R103" s="33"/>
    </row>
    <row r="104" spans="2:21" s="1" customFormat="1" ht="29.25" customHeight="1">
      <c r="B104" s="32"/>
      <c r="C104" s="103" t="s">
        <v>139</v>
      </c>
      <c r="N104" s="227">
        <v>0</v>
      </c>
      <c r="O104" s="228"/>
      <c r="P104" s="228"/>
      <c r="Q104" s="228"/>
      <c r="R104" s="33"/>
      <c r="T104" s="110"/>
      <c r="U104" s="111" t="s">
        <v>45</v>
      </c>
    </row>
    <row r="105" spans="2:21" s="1" customFormat="1" ht="18" customHeight="1">
      <c r="B105" s="32"/>
      <c r="R105" s="33"/>
    </row>
    <row r="106" spans="2:21" s="1" customFormat="1" ht="29.25" customHeight="1">
      <c r="B106" s="32"/>
      <c r="C106" s="95" t="s">
        <v>118</v>
      </c>
      <c r="D106" s="96"/>
      <c r="E106" s="96"/>
      <c r="F106" s="96"/>
      <c r="G106" s="96"/>
      <c r="H106" s="96"/>
      <c r="I106" s="96"/>
      <c r="J106" s="96"/>
      <c r="K106" s="96"/>
      <c r="L106" s="165">
        <f>ROUND(SUM(N88+N104),2)</f>
        <v>0</v>
      </c>
      <c r="M106" s="165"/>
      <c r="N106" s="165"/>
      <c r="O106" s="165"/>
      <c r="P106" s="165"/>
      <c r="Q106" s="165"/>
      <c r="R106" s="33"/>
    </row>
    <row r="107" spans="2:21" s="1" customFormat="1" ht="6.95" customHeight="1"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6"/>
    </row>
    <row r="111" spans="2:21" s="1" customFormat="1" ht="6.95" customHeight="1"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9"/>
    </row>
    <row r="112" spans="2:21" s="1" customFormat="1" ht="36.950000000000003" customHeight="1">
      <c r="B112" s="32"/>
      <c r="C112" s="185" t="s">
        <v>140</v>
      </c>
      <c r="D112" s="229"/>
      <c r="E112" s="229"/>
      <c r="F112" s="229"/>
      <c r="G112" s="229"/>
      <c r="H112" s="229"/>
      <c r="I112" s="229"/>
      <c r="J112" s="229"/>
      <c r="K112" s="229"/>
      <c r="L112" s="229"/>
      <c r="M112" s="229"/>
      <c r="N112" s="229"/>
      <c r="O112" s="229"/>
      <c r="P112" s="229"/>
      <c r="Q112" s="229"/>
      <c r="R112" s="33"/>
    </row>
    <row r="113" spans="2:65" s="1" customFormat="1" ht="6.95" customHeight="1">
      <c r="B113" s="32"/>
      <c r="R113" s="33"/>
    </row>
    <row r="114" spans="2:65" s="1" customFormat="1" ht="30" customHeight="1">
      <c r="B114" s="32"/>
      <c r="C114" s="29" t="s">
        <v>17</v>
      </c>
      <c r="F114" s="230" t="str">
        <f>F6</f>
        <v>ÚPRAVA ATRIA U ZŠ HORYMÍROVA 100</v>
      </c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R114" s="33"/>
    </row>
    <row r="115" spans="2:65" s="1" customFormat="1" ht="36.950000000000003" customHeight="1">
      <c r="B115" s="32"/>
      <c r="C115" s="63" t="s">
        <v>126</v>
      </c>
      <c r="F115" s="187" t="str">
        <f>F7</f>
        <v>SO.02 a 03 - Konstrukce pergoly a přístřešku na kola</v>
      </c>
      <c r="G115" s="229"/>
      <c r="H115" s="229"/>
      <c r="I115" s="229"/>
      <c r="J115" s="229"/>
      <c r="K115" s="229"/>
      <c r="L115" s="229"/>
      <c r="M115" s="229"/>
      <c r="N115" s="229"/>
      <c r="O115" s="229"/>
      <c r="P115" s="229"/>
      <c r="R115" s="33"/>
    </row>
    <row r="116" spans="2:65" s="1" customFormat="1" ht="6.95" customHeight="1">
      <c r="B116" s="32"/>
      <c r="R116" s="33"/>
    </row>
    <row r="117" spans="2:65" s="1" customFormat="1" ht="18" customHeight="1">
      <c r="B117" s="32"/>
      <c r="C117" s="29" t="s">
        <v>22</v>
      </c>
      <c r="F117" s="27" t="str">
        <f>F9</f>
        <v>ZŠ HORYMÍROVA 2978/100</v>
      </c>
      <c r="K117" s="29" t="s">
        <v>24</v>
      </c>
      <c r="M117" s="221" t="str">
        <f>IF(O9="","",O9)</f>
        <v>21. 7. 2021</v>
      </c>
      <c r="N117" s="221"/>
      <c r="O117" s="221"/>
      <c r="P117" s="221"/>
      <c r="R117" s="33"/>
    </row>
    <row r="118" spans="2:65" s="1" customFormat="1" ht="6.95" customHeight="1">
      <c r="B118" s="32"/>
      <c r="R118" s="33"/>
    </row>
    <row r="119" spans="2:65" s="1" customFormat="1" ht="15">
      <c r="B119" s="32"/>
      <c r="C119" s="29" t="s">
        <v>26</v>
      </c>
      <c r="F119" s="27" t="str">
        <f>E12</f>
        <v>ÚMOb OSTRAVA-JIH</v>
      </c>
      <c r="K119" s="29" t="s">
        <v>34</v>
      </c>
      <c r="M119" s="197" t="str">
        <f>E18</f>
        <v>BYVAST pro s.r.o. - ING.VENDULA KVAPILOVÁ</v>
      </c>
      <c r="N119" s="197"/>
      <c r="O119" s="197"/>
      <c r="P119" s="197"/>
      <c r="Q119" s="197"/>
      <c r="R119" s="33"/>
    </row>
    <row r="120" spans="2:65" s="1" customFormat="1" ht="14.45" customHeight="1">
      <c r="B120" s="32"/>
      <c r="C120" s="29" t="s">
        <v>32</v>
      </c>
      <c r="F120" s="27" t="str">
        <f>IF(E15="","",E15)</f>
        <v xml:space="preserve"> </v>
      </c>
      <c r="K120" s="29" t="s">
        <v>39</v>
      </c>
      <c r="M120" s="197" t="str">
        <f>E21</f>
        <v>BYVAST pro s.r.o.</v>
      </c>
      <c r="N120" s="197"/>
      <c r="O120" s="197"/>
      <c r="P120" s="197"/>
      <c r="Q120" s="197"/>
      <c r="R120" s="33"/>
    </row>
    <row r="121" spans="2:65" s="1" customFormat="1" ht="10.35" customHeight="1">
      <c r="B121" s="32"/>
      <c r="R121" s="33"/>
    </row>
    <row r="122" spans="2:65" s="8" customFormat="1" ht="29.25" customHeight="1">
      <c r="B122" s="112"/>
      <c r="C122" s="113" t="s">
        <v>141</v>
      </c>
      <c r="D122" s="114" t="s">
        <v>142</v>
      </c>
      <c r="E122" s="114" t="s">
        <v>63</v>
      </c>
      <c r="F122" s="222" t="s">
        <v>143</v>
      </c>
      <c r="G122" s="222"/>
      <c r="H122" s="222"/>
      <c r="I122" s="222"/>
      <c r="J122" s="114" t="s">
        <v>144</v>
      </c>
      <c r="K122" s="114" t="s">
        <v>145</v>
      </c>
      <c r="L122" s="222" t="s">
        <v>146</v>
      </c>
      <c r="M122" s="222"/>
      <c r="N122" s="222" t="s">
        <v>132</v>
      </c>
      <c r="O122" s="222"/>
      <c r="P122" s="222"/>
      <c r="Q122" s="223"/>
      <c r="R122" s="115"/>
      <c r="T122" s="69" t="s">
        <v>147</v>
      </c>
      <c r="U122" s="70" t="s">
        <v>45</v>
      </c>
      <c r="V122" s="70" t="s">
        <v>148</v>
      </c>
      <c r="W122" s="70" t="s">
        <v>149</v>
      </c>
      <c r="X122" s="70" t="s">
        <v>150</v>
      </c>
      <c r="Y122" s="70" t="s">
        <v>151</v>
      </c>
      <c r="Z122" s="70" t="s">
        <v>152</v>
      </c>
      <c r="AA122" s="71" t="s">
        <v>153</v>
      </c>
    </row>
    <row r="123" spans="2:65" s="1" customFormat="1" ht="29.25" customHeight="1">
      <c r="B123" s="32"/>
      <c r="C123" s="73" t="s">
        <v>128</v>
      </c>
      <c r="N123" s="202">
        <f>BK123</f>
        <v>0</v>
      </c>
      <c r="O123" s="203"/>
      <c r="P123" s="203"/>
      <c r="Q123" s="203"/>
      <c r="R123" s="33"/>
      <c r="T123" s="72"/>
      <c r="U123" s="46"/>
      <c r="V123" s="46"/>
      <c r="W123" s="116">
        <f>W124+W185</f>
        <v>503.60003499999993</v>
      </c>
      <c r="X123" s="46"/>
      <c r="Y123" s="116">
        <f>Y124+Y185</f>
        <v>65.512196349999996</v>
      </c>
      <c r="Z123" s="46"/>
      <c r="AA123" s="117">
        <f>AA124+AA185</f>
        <v>0</v>
      </c>
      <c r="AT123" s="20" t="s">
        <v>80</v>
      </c>
      <c r="AU123" s="20" t="s">
        <v>134</v>
      </c>
      <c r="BK123" s="118">
        <f>BK124+BK185</f>
        <v>0</v>
      </c>
    </row>
    <row r="124" spans="2:65" s="9" customFormat="1" ht="37.35" customHeight="1">
      <c r="B124" s="119"/>
      <c r="D124" s="120" t="s">
        <v>135</v>
      </c>
      <c r="E124" s="120"/>
      <c r="F124" s="120"/>
      <c r="G124" s="120"/>
      <c r="H124" s="120"/>
      <c r="I124" s="120"/>
      <c r="J124" s="120"/>
      <c r="K124" s="120"/>
      <c r="L124" s="120"/>
      <c r="M124" s="120"/>
      <c r="N124" s="204">
        <f>BK124</f>
        <v>0</v>
      </c>
      <c r="O124" s="205"/>
      <c r="P124" s="205"/>
      <c r="Q124" s="205"/>
      <c r="R124" s="121"/>
      <c r="T124" s="122"/>
      <c r="W124" s="123">
        <f>W125+W144+W167+W171+W175+W183</f>
        <v>265.12697299999996</v>
      </c>
      <c r="Y124" s="123">
        <f>Y125+Y144+Y167+Y171+Y175+Y183</f>
        <v>61.602364399999999</v>
      </c>
      <c r="AA124" s="124">
        <f>AA125+AA144+AA167+AA171+AA175+AA183</f>
        <v>0</v>
      </c>
      <c r="AR124" s="125" t="s">
        <v>89</v>
      </c>
      <c r="AT124" s="126" t="s">
        <v>80</v>
      </c>
      <c r="AU124" s="126" t="s">
        <v>81</v>
      </c>
      <c r="AY124" s="125" t="s">
        <v>154</v>
      </c>
      <c r="BK124" s="127">
        <f>BK125+BK144+BK167+BK171+BK175+BK183</f>
        <v>0</v>
      </c>
    </row>
    <row r="125" spans="2:65" s="9" customFormat="1" ht="19.899999999999999" customHeight="1">
      <c r="B125" s="119"/>
      <c r="D125" s="128" t="s">
        <v>136</v>
      </c>
      <c r="E125" s="128"/>
      <c r="F125" s="128"/>
      <c r="G125" s="128"/>
      <c r="H125" s="128"/>
      <c r="I125" s="128"/>
      <c r="J125" s="128"/>
      <c r="K125" s="128"/>
      <c r="L125" s="128"/>
      <c r="M125" s="128"/>
      <c r="N125" s="206">
        <f>BK125</f>
        <v>0</v>
      </c>
      <c r="O125" s="207"/>
      <c r="P125" s="207"/>
      <c r="Q125" s="207"/>
      <c r="R125" s="121"/>
      <c r="T125" s="122"/>
      <c r="W125" s="123">
        <f>SUM(W126:W143)</f>
        <v>78.300249999999991</v>
      </c>
      <c r="Y125" s="123">
        <f>SUM(Y126:Y143)</f>
        <v>0</v>
      </c>
      <c r="AA125" s="124">
        <f>SUM(AA126:AA143)</f>
        <v>0</v>
      </c>
      <c r="AR125" s="125" t="s">
        <v>89</v>
      </c>
      <c r="AT125" s="126" t="s">
        <v>80</v>
      </c>
      <c r="AU125" s="126" t="s">
        <v>89</v>
      </c>
      <c r="AY125" s="125" t="s">
        <v>154</v>
      </c>
      <c r="BK125" s="127">
        <f>SUM(BK126:BK143)</f>
        <v>0</v>
      </c>
    </row>
    <row r="126" spans="2:65" s="1" customFormat="1" ht="25.5" customHeight="1">
      <c r="B126" s="32"/>
      <c r="C126" s="129" t="s">
        <v>89</v>
      </c>
      <c r="D126" s="129" t="s">
        <v>155</v>
      </c>
      <c r="E126" s="130" t="s">
        <v>326</v>
      </c>
      <c r="F126" s="211" t="s">
        <v>327</v>
      </c>
      <c r="G126" s="211"/>
      <c r="H126" s="211"/>
      <c r="I126" s="211"/>
      <c r="J126" s="131" t="s">
        <v>285</v>
      </c>
      <c r="K126" s="132">
        <v>28</v>
      </c>
      <c r="L126" s="212"/>
      <c r="M126" s="212"/>
      <c r="N126" s="212">
        <f>ROUND(L126*K126,2)</f>
        <v>0</v>
      </c>
      <c r="O126" s="212"/>
      <c r="P126" s="212"/>
      <c r="Q126" s="212"/>
      <c r="R126" s="33"/>
      <c r="T126" s="133" t="s">
        <v>20</v>
      </c>
      <c r="U126" s="39" t="s">
        <v>46</v>
      </c>
      <c r="V126" s="134">
        <v>0.871</v>
      </c>
      <c r="W126" s="134">
        <f>V126*K126</f>
        <v>24.387999999999998</v>
      </c>
      <c r="X126" s="134">
        <v>0</v>
      </c>
      <c r="Y126" s="134">
        <f>X126*K126</f>
        <v>0</v>
      </c>
      <c r="Z126" s="134">
        <v>0</v>
      </c>
      <c r="AA126" s="135">
        <f>Z126*K126</f>
        <v>0</v>
      </c>
      <c r="AR126" s="20" t="s">
        <v>159</v>
      </c>
      <c r="AT126" s="20" t="s">
        <v>155</v>
      </c>
      <c r="AU126" s="20" t="s">
        <v>124</v>
      </c>
      <c r="AY126" s="20" t="s">
        <v>154</v>
      </c>
      <c r="BE126" s="136">
        <f>IF(U126="základní",N126,0)</f>
        <v>0</v>
      </c>
      <c r="BF126" s="136">
        <f>IF(U126="snížená",N126,0)</f>
        <v>0</v>
      </c>
      <c r="BG126" s="136">
        <f>IF(U126="zákl. přenesená",N126,0)</f>
        <v>0</v>
      </c>
      <c r="BH126" s="136">
        <f>IF(U126="sníž. přenesená",N126,0)</f>
        <v>0</v>
      </c>
      <c r="BI126" s="136">
        <f>IF(U126="nulová",N126,0)</f>
        <v>0</v>
      </c>
      <c r="BJ126" s="20" t="s">
        <v>89</v>
      </c>
      <c r="BK126" s="136">
        <f>ROUND(L126*K126,2)</f>
        <v>0</v>
      </c>
      <c r="BL126" s="20" t="s">
        <v>159</v>
      </c>
      <c r="BM126" s="20" t="s">
        <v>403</v>
      </c>
    </row>
    <row r="127" spans="2:65" s="10" customFormat="1" ht="25.5" customHeight="1">
      <c r="B127" s="137"/>
      <c r="E127" s="138" t="s">
        <v>20</v>
      </c>
      <c r="F127" s="217" t="s">
        <v>404</v>
      </c>
      <c r="G127" s="218"/>
      <c r="H127" s="218"/>
      <c r="I127" s="218"/>
      <c r="K127" s="138" t="s">
        <v>20</v>
      </c>
      <c r="R127" s="139"/>
      <c r="T127" s="140"/>
      <c r="AA127" s="141"/>
      <c r="AT127" s="138" t="s">
        <v>162</v>
      </c>
      <c r="AU127" s="138" t="s">
        <v>124</v>
      </c>
      <c r="AV127" s="10" t="s">
        <v>89</v>
      </c>
      <c r="AW127" s="10" t="s">
        <v>38</v>
      </c>
      <c r="AX127" s="10" t="s">
        <v>81</v>
      </c>
      <c r="AY127" s="138" t="s">
        <v>154</v>
      </c>
    </row>
    <row r="128" spans="2:65" s="11" customFormat="1" ht="16.5" customHeight="1">
      <c r="B128" s="142"/>
      <c r="E128" s="143" t="s">
        <v>20</v>
      </c>
      <c r="F128" s="213" t="s">
        <v>330</v>
      </c>
      <c r="G128" s="214"/>
      <c r="H128" s="214"/>
      <c r="I128" s="214"/>
      <c r="K128" s="144">
        <v>28</v>
      </c>
      <c r="R128" s="145"/>
      <c r="T128" s="146"/>
      <c r="AA128" s="147"/>
      <c r="AT128" s="143" t="s">
        <v>162</v>
      </c>
      <c r="AU128" s="143" t="s">
        <v>124</v>
      </c>
      <c r="AV128" s="11" t="s">
        <v>124</v>
      </c>
      <c r="AW128" s="11" t="s">
        <v>38</v>
      </c>
      <c r="AX128" s="11" t="s">
        <v>89</v>
      </c>
      <c r="AY128" s="143" t="s">
        <v>154</v>
      </c>
    </row>
    <row r="129" spans="2:65" s="1" customFormat="1" ht="25.5" customHeight="1">
      <c r="B129" s="32"/>
      <c r="C129" s="129" t="s">
        <v>124</v>
      </c>
      <c r="D129" s="129" t="s">
        <v>155</v>
      </c>
      <c r="E129" s="130" t="s">
        <v>331</v>
      </c>
      <c r="F129" s="211" t="s">
        <v>332</v>
      </c>
      <c r="G129" s="211"/>
      <c r="H129" s="211"/>
      <c r="I129" s="211"/>
      <c r="J129" s="131" t="s">
        <v>285</v>
      </c>
      <c r="K129" s="132">
        <v>28</v>
      </c>
      <c r="L129" s="212"/>
      <c r="M129" s="212"/>
      <c r="N129" s="212">
        <f>ROUND(L129*K129,2)</f>
        <v>0</v>
      </c>
      <c r="O129" s="212"/>
      <c r="P129" s="212"/>
      <c r="Q129" s="212"/>
      <c r="R129" s="33"/>
      <c r="T129" s="133" t="s">
        <v>20</v>
      </c>
      <c r="U129" s="39" t="s">
        <v>46</v>
      </c>
      <c r="V129" s="134">
        <v>0.04</v>
      </c>
      <c r="W129" s="134">
        <f>V129*K129</f>
        <v>1.1200000000000001</v>
      </c>
      <c r="X129" s="134">
        <v>0</v>
      </c>
      <c r="Y129" s="134">
        <f>X129*K129</f>
        <v>0</v>
      </c>
      <c r="Z129" s="134">
        <v>0</v>
      </c>
      <c r="AA129" s="135">
        <f>Z129*K129</f>
        <v>0</v>
      </c>
      <c r="AR129" s="20" t="s">
        <v>159</v>
      </c>
      <c r="AT129" s="20" t="s">
        <v>155</v>
      </c>
      <c r="AU129" s="20" t="s">
        <v>124</v>
      </c>
      <c r="AY129" s="20" t="s">
        <v>154</v>
      </c>
      <c r="BE129" s="136">
        <f>IF(U129="základní",N129,0)</f>
        <v>0</v>
      </c>
      <c r="BF129" s="136">
        <f>IF(U129="snížená",N129,0)</f>
        <v>0</v>
      </c>
      <c r="BG129" s="136">
        <f>IF(U129="zákl. přenesená",N129,0)</f>
        <v>0</v>
      </c>
      <c r="BH129" s="136">
        <f>IF(U129="sníž. přenesená",N129,0)</f>
        <v>0</v>
      </c>
      <c r="BI129" s="136">
        <f>IF(U129="nulová",N129,0)</f>
        <v>0</v>
      </c>
      <c r="BJ129" s="20" t="s">
        <v>89</v>
      </c>
      <c r="BK129" s="136">
        <f>ROUND(L129*K129,2)</f>
        <v>0</v>
      </c>
      <c r="BL129" s="20" t="s">
        <v>159</v>
      </c>
      <c r="BM129" s="20" t="s">
        <v>405</v>
      </c>
    </row>
    <row r="130" spans="2:65" s="1" customFormat="1" ht="25.5" customHeight="1">
      <c r="B130" s="32"/>
      <c r="C130" s="129" t="s">
        <v>176</v>
      </c>
      <c r="D130" s="129" t="s">
        <v>155</v>
      </c>
      <c r="E130" s="130" t="s">
        <v>406</v>
      </c>
      <c r="F130" s="211" t="s">
        <v>407</v>
      </c>
      <c r="G130" s="211"/>
      <c r="H130" s="211"/>
      <c r="I130" s="211"/>
      <c r="J130" s="131" t="s">
        <v>285</v>
      </c>
      <c r="K130" s="132">
        <v>0.55300000000000005</v>
      </c>
      <c r="L130" s="212"/>
      <c r="M130" s="212"/>
      <c r="N130" s="212">
        <f>ROUND(L130*K130,2)</f>
        <v>0</v>
      </c>
      <c r="O130" s="212"/>
      <c r="P130" s="212"/>
      <c r="Q130" s="212"/>
      <c r="R130" s="33"/>
      <c r="T130" s="133" t="s">
        <v>20</v>
      </c>
      <c r="U130" s="39" t="s">
        <v>46</v>
      </c>
      <c r="V130" s="134">
        <v>2.948</v>
      </c>
      <c r="W130" s="134">
        <f>V130*K130</f>
        <v>1.630244</v>
      </c>
      <c r="X130" s="134">
        <v>0</v>
      </c>
      <c r="Y130" s="134">
        <f>X130*K130</f>
        <v>0</v>
      </c>
      <c r="Z130" s="134">
        <v>0</v>
      </c>
      <c r="AA130" s="135">
        <f>Z130*K130</f>
        <v>0</v>
      </c>
      <c r="AR130" s="20" t="s">
        <v>159</v>
      </c>
      <c r="AT130" s="20" t="s">
        <v>155</v>
      </c>
      <c r="AU130" s="20" t="s">
        <v>124</v>
      </c>
      <c r="AY130" s="20" t="s">
        <v>154</v>
      </c>
      <c r="BE130" s="136">
        <f>IF(U130="základní",N130,0)</f>
        <v>0</v>
      </c>
      <c r="BF130" s="136">
        <f>IF(U130="snížená",N130,0)</f>
        <v>0</v>
      </c>
      <c r="BG130" s="136">
        <f>IF(U130="zákl. přenesená",N130,0)</f>
        <v>0</v>
      </c>
      <c r="BH130" s="136">
        <f>IF(U130="sníž. přenesená",N130,0)</f>
        <v>0</v>
      </c>
      <c r="BI130" s="136">
        <f>IF(U130="nulová",N130,0)</f>
        <v>0</v>
      </c>
      <c r="BJ130" s="20" t="s">
        <v>89</v>
      </c>
      <c r="BK130" s="136">
        <f>ROUND(L130*K130,2)</f>
        <v>0</v>
      </c>
      <c r="BL130" s="20" t="s">
        <v>159</v>
      </c>
      <c r="BM130" s="20" t="s">
        <v>408</v>
      </c>
    </row>
    <row r="131" spans="2:65" s="11" customFormat="1" ht="25.5" customHeight="1">
      <c r="B131" s="142"/>
      <c r="E131" s="143" t="s">
        <v>20</v>
      </c>
      <c r="F131" s="200" t="s">
        <v>409</v>
      </c>
      <c r="G131" s="201"/>
      <c r="H131" s="201"/>
      <c r="I131" s="201"/>
      <c r="K131" s="144">
        <v>0.55300000000000005</v>
      </c>
      <c r="R131" s="145"/>
      <c r="T131" s="146"/>
      <c r="AA131" s="147"/>
      <c r="AT131" s="143" t="s">
        <v>162</v>
      </c>
      <c r="AU131" s="143" t="s">
        <v>124</v>
      </c>
      <c r="AV131" s="11" t="s">
        <v>124</v>
      </c>
      <c r="AW131" s="11" t="s">
        <v>38</v>
      </c>
      <c r="AX131" s="11" t="s">
        <v>89</v>
      </c>
      <c r="AY131" s="143" t="s">
        <v>154</v>
      </c>
    </row>
    <row r="132" spans="2:65" s="1" customFormat="1" ht="38.25" customHeight="1">
      <c r="B132" s="32"/>
      <c r="C132" s="129" t="s">
        <v>159</v>
      </c>
      <c r="D132" s="129" t="s">
        <v>155</v>
      </c>
      <c r="E132" s="130" t="s">
        <v>410</v>
      </c>
      <c r="F132" s="211" t="s">
        <v>411</v>
      </c>
      <c r="G132" s="211"/>
      <c r="H132" s="211"/>
      <c r="I132" s="211"/>
      <c r="J132" s="131" t="s">
        <v>285</v>
      </c>
      <c r="K132" s="132">
        <v>0.55300000000000005</v>
      </c>
      <c r="L132" s="212"/>
      <c r="M132" s="212"/>
      <c r="N132" s="212">
        <f>ROUND(L132*K132,2)</f>
        <v>0</v>
      </c>
      <c r="O132" s="212"/>
      <c r="P132" s="212"/>
      <c r="Q132" s="212"/>
      <c r="R132" s="33"/>
      <c r="T132" s="133" t="s">
        <v>20</v>
      </c>
      <c r="U132" s="39" t="s">
        <v>46</v>
      </c>
      <c r="V132" s="134">
        <v>0.59</v>
      </c>
      <c r="W132" s="134">
        <f>V132*K132</f>
        <v>0.32627</v>
      </c>
      <c r="X132" s="134">
        <v>0</v>
      </c>
      <c r="Y132" s="134">
        <f>X132*K132</f>
        <v>0</v>
      </c>
      <c r="Z132" s="134">
        <v>0</v>
      </c>
      <c r="AA132" s="135">
        <f>Z132*K132</f>
        <v>0</v>
      </c>
      <c r="AR132" s="20" t="s">
        <v>159</v>
      </c>
      <c r="AT132" s="20" t="s">
        <v>155</v>
      </c>
      <c r="AU132" s="20" t="s">
        <v>124</v>
      </c>
      <c r="AY132" s="20" t="s">
        <v>154</v>
      </c>
      <c r="BE132" s="136">
        <f>IF(U132="základní",N132,0)</f>
        <v>0</v>
      </c>
      <c r="BF132" s="136">
        <f>IF(U132="snížená",N132,0)</f>
        <v>0</v>
      </c>
      <c r="BG132" s="136">
        <f>IF(U132="zákl. přenesená",N132,0)</f>
        <v>0</v>
      </c>
      <c r="BH132" s="136">
        <f>IF(U132="sníž. přenesená",N132,0)</f>
        <v>0</v>
      </c>
      <c r="BI132" s="136">
        <f>IF(U132="nulová",N132,0)</f>
        <v>0</v>
      </c>
      <c r="BJ132" s="20" t="s">
        <v>89</v>
      </c>
      <c r="BK132" s="136">
        <f>ROUND(L132*K132,2)</f>
        <v>0</v>
      </c>
      <c r="BL132" s="20" t="s">
        <v>159</v>
      </c>
      <c r="BM132" s="20" t="s">
        <v>412</v>
      </c>
    </row>
    <row r="133" spans="2:65" s="1" customFormat="1" ht="25.5" customHeight="1">
      <c r="B133" s="32"/>
      <c r="C133" s="129" t="s">
        <v>187</v>
      </c>
      <c r="D133" s="129" t="s">
        <v>155</v>
      </c>
      <c r="E133" s="130" t="s">
        <v>413</v>
      </c>
      <c r="F133" s="211" t="s">
        <v>414</v>
      </c>
      <c r="G133" s="211"/>
      <c r="H133" s="211"/>
      <c r="I133" s="211"/>
      <c r="J133" s="131" t="s">
        <v>285</v>
      </c>
      <c r="K133" s="132">
        <v>7.2359999999999998</v>
      </c>
      <c r="L133" s="212"/>
      <c r="M133" s="212"/>
      <c r="N133" s="212">
        <f>ROUND(L133*K133,2)</f>
        <v>0</v>
      </c>
      <c r="O133" s="212"/>
      <c r="P133" s="212"/>
      <c r="Q133" s="212"/>
      <c r="R133" s="33"/>
      <c r="T133" s="133" t="s">
        <v>20</v>
      </c>
      <c r="U133" s="39" t="s">
        <v>46</v>
      </c>
      <c r="V133" s="134">
        <v>2.3199999999999998</v>
      </c>
      <c r="W133" s="134">
        <f>V133*K133</f>
        <v>16.787519999999997</v>
      </c>
      <c r="X133" s="134">
        <v>0</v>
      </c>
      <c r="Y133" s="134">
        <f>X133*K133</f>
        <v>0</v>
      </c>
      <c r="Z133" s="134">
        <v>0</v>
      </c>
      <c r="AA133" s="135">
        <f>Z133*K133</f>
        <v>0</v>
      </c>
      <c r="AR133" s="20" t="s">
        <v>159</v>
      </c>
      <c r="AT133" s="20" t="s">
        <v>155</v>
      </c>
      <c r="AU133" s="20" t="s">
        <v>124</v>
      </c>
      <c r="AY133" s="20" t="s">
        <v>154</v>
      </c>
      <c r="BE133" s="136">
        <f>IF(U133="základní",N133,0)</f>
        <v>0</v>
      </c>
      <c r="BF133" s="136">
        <f>IF(U133="snížená",N133,0)</f>
        <v>0</v>
      </c>
      <c r="BG133" s="136">
        <f>IF(U133="zákl. přenesená",N133,0)</f>
        <v>0</v>
      </c>
      <c r="BH133" s="136">
        <f>IF(U133="sníž. přenesená",N133,0)</f>
        <v>0</v>
      </c>
      <c r="BI133" s="136">
        <f>IF(U133="nulová",N133,0)</f>
        <v>0</v>
      </c>
      <c r="BJ133" s="20" t="s">
        <v>89</v>
      </c>
      <c r="BK133" s="136">
        <f>ROUND(L133*K133,2)</f>
        <v>0</v>
      </c>
      <c r="BL133" s="20" t="s">
        <v>159</v>
      </c>
      <c r="BM133" s="20" t="s">
        <v>415</v>
      </c>
    </row>
    <row r="134" spans="2:65" s="11" customFormat="1" ht="16.5" customHeight="1">
      <c r="B134" s="142"/>
      <c r="E134" s="143" t="s">
        <v>20</v>
      </c>
      <c r="F134" s="200" t="s">
        <v>416</v>
      </c>
      <c r="G134" s="201"/>
      <c r="H134" s="201"/>
      <c r="I134" s="201"/>
      <c r="K134" s="144">
        <v>7.2359999999999998</v>
      </c>
      <c r="R134" s="145"/>
      <c r="T134" s="146"/>
      <c r="AA134" s="147"/>
      <c r="AT134" s="143" t="s">
        <v>162</v>
      </c>
      <c r="AU134" s="143" t="s">
        <v>124</v>
      </c>
      <c r="AV134" s="11" t="s">
        <v>124</v>
      </c>
      <c r="AW134" s="11" t="s">
        <v>38</v>
      </c>
      <c r="AX134" s="11" t="s">
        <v>89</v>
      </c>
      <c r="AY134" s="143" t="s">
        <v>154</v>
      </c>
    </row>
    <row r="135" spans="2:65" s="1" customFormat="1" ht="25.5" customHeight="1">
      <c r="B135" s="32"/>
      <c r="C135" s="129" t="s">
        <v>191</v>
      </c>
      <c r="D135" s="129" t="s">
        <v>155</v>
      </c>
      <c r="E135" s="130" t="s">
        <v>417</v>
      </c>
      <c r="F135" s="211" t="s">
        <v>418</v>
      </c>
      <c r="G135" s="211"/>
      <c r="H135" s="211"/>
      <c r="I135" s="211"/>
      <c r="J135" s="131" t="s">
        <v>285</v>
      </c>
      <c r="K135" s="132">
        <v>7.2359999999999998</v>
      </c>
      <c r="L135" s="212"/>
      <c r="M135" s="212"/>
      <c r="N135" s="212">
        <f>ROUND(L135*K135,2)</f>
        <v>0</v>
      </c>
      <c r="O135" s="212"/>
      <c r="P135" s="212"/>
      <c r="Q135" s="212"/>
      <c r="R135" s="33"/>
      <c r="T135" s="133" t="s">
        <v>20</v>
      </c>
      <c r="U135" s="39" t="s">
        <v>46</v>
      </c>
      <c r="V135" s="134">
        <v>0.65400000000000003</v>
      </c>
      <c r="W135" s="134">
        <f>V135*K135</f>
        <v>4.7323440000000003</v>
      </c>
      <c r="X135" s="134">
        <v>0</v>
      </c>
      <c r="Y135" s="134">
        <f>X135*K135</f>
        <v>0</v>
      </c>
      <c r="Z135" s="134">
        <v>0</v>
      </c>
      <c r="AA135" s="135">
        <f>Z135*K135</f>
        <v>0</v>
      </c>
      <c r="AR135" s="20" t="s">
        <v>159</v>
      </c>
      <c r="AT135" s="20" t="s">
        <v>155</v>
      </c>
      <c r="AU135" s="20" t="s">
        <v>124</v>
      </c>
      <c r="AY135" s="20" t="s">
        <v>154</v>
      </c>
      <c r="BE135" s="136">
        <f>IF(U135="základní",N135,0)</f>
        <v>0</v>
      </c>
      <c r="BF135" s="136">
        <f>IF(U135="snížená",N135,0)</f>
        <v>0</v>
      </c>
      <c r="BG135" s="136">
        <f>IF(U135="zákl. přenesená",N135,0)</f>
        <v>0</v>
      </c>
      <c r="BH135" s="136">
        <f>IF(U135="sníž. přenesená",N135,0)</f>
        <v>0</v>
      </c>
      <c r="BI135" s="136">
        <f>IF(U135="nulová",N135,0)</f>
        <v>0</v>
      </c>
      <c r="BJ135" s="20" t="s">
        <v>89</v>
      </c>
      <c r="BK135" s="136">
        <f>ROUND(L135*K135,2)</f>
        <v>0</v>
      </c>
      <c r="BL135" s="20" t="s">
        <v>159</v>
      </c>
      <c r="BM135" s="20" t="s">
        <v>419</v>
      </c>
    </row>
    <row r="136" spans="2:65" s="1" customFormat="1" ht="25.5" customHeight="1">
      <c r="B136" s="32"/>
      <c r="C136" s="129" t="s">
        <v>195</v>
      </c>
      <c r="D136" s="129" t="s">
        <v>155</v>
      </c>
      <c r="E136" s="130" t="s">
        <v>334</v>
      </c>
      <c r="F136" s="211" t="s">
        <v>335</v>
      </c>
      <c r="G136" s="211"/>
      <c r="H136" s="211"/>
      <c r="I136" s="211"/>
      <c r="J136" s="131" t="s">
        <v>285</v>
      </c>
      <c r="K136" s="132">
        <v>19.635999999999999</v>
      </c>
      <c r="L136" s="212"/>
      <c r="M136" s="212"/>
      <c r="N136" s="212">
        <f>ROUND(L136*K136,2)</f>
        <v>0</v>
      </c>
      <c r="O136" s="212"/>
      <c r="P136" s="212"/>
      <c r="Q136" s="212"/>
      <c r="R136" s="33"/>
      <c r="T136" s="133" t="s">
        <v>20</v>
      </c>
      <c r="U136" s="39" t="s">
        <v>46</v>
      </c>
      <c r="V136" s="134">
        <v>0.29899999999999999</v>
      </c>
      <c r="W136" s="134">
        <f>V136*K136</f>
        <v>5.8711639999999994</v>
      </c>
      <c r="X136" s="134">
        <v>0</v>
      </c>
      <c r="Y136" s="134">
        <f>X136*K136</f>
        <v>0</v>
      </c>
      <c r="Z136" s="134">
        <v>0</v>
      </c>
      <c r="AA136" s="135">
        <f>Z136*K136</f>
        <v>0</v>
      </c>
      <c r="AR136" s="20" t="s">
        <v>159</v>
      </c>
      <c r="AT136" s="20" t="s">
        <v>155</v>
      </c>
      <c r="AU136" s="20" t="s">
        <v>124</v>
      </c>
      <c r="AY136" s="20" t="s">
        <v>154</v>
      </c>
      <c r="BE136" s="136">
        <f>IF(U136="základní",N136,0)</f>
        <v>0</v>
      </c>
      <c r="BF136" s="136">
        <f>IF(U136="snížená",N136,0)</f>
        <v>0</v>
      </c>
      <c r="BG136" s="136">
        <f>IF(U136="zákl. přenesená",N136,0)</f>
        <v>0</v>
      </c>
      <c r="BH136" s="136">
        <f>IF(U136="sníž. přenesená",N136,0)</f>
        <v>0</v>
      </c>
      <c r="BI136" s="136">
        <f>IF(U136="nulová",N136,0)</f>
        <v>0</v>
      </c>
      <c r="BJ136" s="20" t="s">
        <v>89</v>
      </c>
      <c r="BK136" s="136">
        <f>ROUND(L136*K136,2)</f>
        <v>0</v>
      </c>
      <c r="BL136" s="20" t="s">
        <v>159</v>
      </c>
      <c r="BM136" s="20" t="s">
        <v>420</v>
      </c>
    </row>
    <row r="137" spans="2:65" s="11" customFormat="1" ht="25.5" customHeight="1">
      <c r="B137" s="142"/>
      <c r="E137" s="143" t="s">
        <v>20</v>
      </c>
      <c r="F137" s="200" t="s">
        <v>421</v>
      </c>
      <c r="G137" s="201"/>
      <c r="H137" s="201"/>
      <c r="I137" s="201"/>
      <c r="K137" s="144">
        <v>19.635999999999999</v>
      </c>
      <c r="R137" s="145"/>
      <c r="T137" s="146"/>
      <c r="AA137" s="147"/>
      <c r="AT137" s="143" t="s">
        <v>162</v>
      </c>
      <c r="AU137" s="143" t="s">
        <v>124</v>
      </c>
      <c r="AV137" s="11" t="s">
        <v>124</v>
      </c>
      <c r="AW137" s="11" t="s">
        <v>38</v>
      </c>
      <c r="AX137" s="11" t="s">
        <v>89</v>
      </c>
      <c r="AY137" s="143" t="s">
        <v>154</v>
      </c>
    </row>
    <row r="138" spans="2:65" s="1" customFormat="1" ht="38.25" customHeight="1">
      <c r="B138" s="32"/>
      <c r="C138" s="129" t="s">
        <v>202</v>
      </c>
      <c r="D138" s="129" t="s">
        <v>155</v>
      </c>
      <c r="E138" s="130" t="s">
        <v>338</v>
      </c>
      <c r="F138" s="211" t="s">
        <v>339</v>
      </c>
      <c r="G138" s="211"/>
      <c r="H138" s="211"/>
      <c r="I138" s="211"/>
      <c r="J138" s="131" t="s">
        <v>168</v>
      </c>
      <c r="K138" s="132">
        <v>46.151000000000003</v>
      </c>
      <c r="L138" s="212"/>
      <c r="M138" s="212"/>
      <c r="N138" s="212">
        <f>ROUND(L138*K138,2)</f>
        <v>0</v>
      </c>
      <c r="O138" s="212"/>
      <c r="P138" s="212"/>
      <c r="Q138" s="212"/>
      <c r="R138" s="33"/>
      <c r="T138" s="133" t="s">
        <v>20</v>
      </c>
      <c r="U138" s="39" t="s">
        <v>46</v>
      </c>
      <c r="V138" s="134">
        <v>0.50800000000000001</v>
      </c>
      <c r="W138" s="134">
        <f>V138*K138</f>
        <v>23.444708000000002</v>
      </c>
      <c r="X138" s="134">
        <v>0</v>
      </c>
      <c r="Y138" s="134">
        <f>X138*K138</f>
        <v>0</v>
      </c>
      <c r="Z138" s="134">
        <v>0</v>
      </c>
      <c r="AA138" s="135">
        <f>Z138*K138</f>
        <v>0</v>
      </c>
      <c r="AR138" s="20" t="s">
        <v>159</v>
      </c>
      <c r="AT138" s="20" t="s">
        <v>155</v>
      </c>
      <c r="AU138" s="20" t="s">
        <v>124</v>
      </c>
      <c r="AY138" s="20" t="s">
        <v>154</v>
      </c>
      <c r="BE138" s="136">
        <f>IF(U138="základní",N138,0)</f>
        <v>0</v>
      </c>
      <c r="BF138" s="136">
        <f>IF(U138="snížená",N138,0)</f>
        <v>0</v>
      </c>
      <c r="BG138" s="136">
        <f>IF(U138="zákl. přenesená",N138,0)</f>
        <v>0</v>
      </c>
      <c r="BH138" s="136">
        <f>IF(U138="sníž. přenesená",N138,0)</f>
        <v>0</v>
      </c>
      <c r="BI138" s="136">
        <f>IF(U138="nulová",N138,0)</f>
        <v>0</v>
      </c>
      <c r="BJ138" s="20" t="s">
        <v>89</v>
      </c>
      <c r="BK138" s="136">
        <f>ROUND(L138*K138,2)</f>
        <v>0</v>
      </c>
      <c r="BL138" s="20" t="s">
        <v>159</v>
      </c>
      <c r="BM138" s="20" t="s">
        <v>422</v>
      </c>
    </row>
    <row r="139" spans="2:65" s="10" customFormat="1" ht="51" customHeight="1">
      <c r="B139" s="137"/>
      <c r="E139" s="138" t="s">
        <v>20</v>
      </c>
      <c r="F139" s="217" t="s">
        <v>341</v>
      </c>
      <c r="G139" s="218"/>
      <c r="H139" s="218"/>
      <c r="I139" s="218"/>
      <c r="K139" s="138" t="s">
        <v>20</v>
      </c>
      <c r="R139" s="139"/>
      <c r="T139" s="140"/>
      <c r="AA139" s="141"/>
      <c r="AT139" s="138" t="s">
        <v>162</v>
      </c>
      <c r="AU139" s="138" t="s">
        <v>124</v>
      </c>
      <c r="AV139" s="10" t="s">
        <v>89</v>
      </c>
      <c r="AW139" s="10" t="s">
        <v>38</v>
      </c>
      <c r="AX139" s="10" t="s">
        <v>81</v>
      </c>
      <c r="AY139" s="138" t="s">
        <v>154</v>
      </c>
    </row>
    <row r="140" spans="2:65" s="10" customFormat="1" ht="25.5" customHeight="1">
      <c r="B140" s="137"/>
      <c r="E140" s="138" t="s">
        <v>20</v>
      </c>
      <c r="F140" s="219" t="s">
        <v>342</v>
      </c>
      <c r="G140" s="220"/>
      <c r="H140" s="220"/>
      <c r="I140" s="220"/>
      <c r="K140" s="138" t="s">
        <v>20</v>
      </c>
      <c r="R140" s="139"/>
      <c r="T140" s="140"/>
      <c r="AA140" s="141"/>
      <c r="AT140" s="138" t="s">
        <v>162</v>
      </c>
      <c r="AU140" s="138" t="s">
        <v>124</v>
      </c>
      <c r="AV140" s="10" t="s">
        <v>89</v>
      </c>
      <c r="AW140" s="10" t="s">
        <v>38</v>
      </c>
      <c r="AX140" s="10" t="s">
        <v>81</v>
      </c>
      <c r="AY140" s="138" t="s">
        <v>154</v>
      </c>
    </row>
    <row r="141" spans="2:65" s="11" customFormat="1" ht="16.5" customHeight="1">
      <c r="B141" s="142"/>
      <c r="E141" s="143" t="s">
        <v>20</v>
      </c>
      <c r="F141" s="213" t="s">
        <v>423</v>
      </c>
      <c r="G141" s="214"/>
      <c r="H141" s="214"/>
      <c r="I141" s="214"/>
      <c r="K141" s="144">
        <v>25.477</v>
      </c>
      <c r="R141" s="145"/>
      <c r="T141" s="146"/>
      <c r="AA141" s="147"/>
      <c r="AT141" s="143" t="s">
        <v>162</v>
      </c>
      <c r="AU141" s="143" t="s">
        <v>124</v>
      </c>
      <c r="AV141" s="11" t="s">
        <v>124</v>
      </c>
      <c r="AW141" s="11" t="s">
        <v>38</v>
      </c>
      <c r="AX141" s="11" t="s">
        <v>81</v>
      </c>
      <c r="AY141" s="143" t="s">
        <v>154</v>
      </c>
    </row>
    <row r="142" spans="2:65" s="11" customFormat="1" ht="16.5" customHeight="1">
      <c r="B142" s="142"/>
      <c r="E142" s="143" t="s">
        <v>20</v>
      </c>
      <c r="F142" s="213" t="s">
        <v>424</v>
      </c>
      <c r="G142" s="214"/>
      <c r="H142" s="214"/>
      <c r="I142" s="214"/>
      <c r="K142" s="144">
        <v>20.673999999999999</v>
      </c>
      <c r="R142" s="145"/>
      <c r="T142" s="146"/>
      <c r="AA142" s="147"/>
      <c r="AT142" s="143" t="s">
        <v>162</v>
      </c>
      <c r="AU142" s="143" t="s">
        <v>124</v>
      </c>
      <c r="AV142" s="11" t="s">
        <v>124</v>
      </c>
      <c r="AW142" s="11" t="s">
        <v>38</v>
      </c>
      <c r="AX142" s="11" t="s">
        <v>81</v>
      </c>
      <c r="AY142" s="143" t="s">
        <v>154</v>
      </c>
    </row>
    <row r="143" spans="2:65" s="12" customFormat="1" ht="16.5" customHeight="1">
      <c r="B143" s="148"/>
      <c r="E143" s="149" t="s">
        <v>20</v>
      </c>
      <c r="F143" s="215" t="s">
        <v>165</v>
      </c>
      <c r="G143" s="216"/>
      <c r="H143" s="216"/>
      <c r="I143" s="216"/>
      <c r="K143" s="150">
        <v>46.151000000000003</v>
      </c>
      <c r="R143" s="151"/>
      <c r="T143" s="152"/>
      <c r="AA143" s="153"/>
      <c r="AT143" s="149" t="s">
        <v>162</v>
      </c>
      <c r="AU143" s="149" t="s">
        <v>124</v>
      </c>
      <c r="AV143" s="12" t="s">
        <v>159</v>
      </c>
      <c r="AW143" s="12" t="s">
        <v>38</v>
      </c>
      <c r="AX143" s="12" t="s">
        <v>89</v>
      </c>
      <c r="AY143" s="149" t="s">
        <v>154</v>
      </c>
    </row>
    <row r="144" spans="2:65" s="9" customFormat="1" ht="29.85" customHeight="1">
      <c r="B144" s="119"/>
      <c r="D144" s="128" t="s">
        <v>324</v>
      </c>
      <c r="E144" s="128"/>
      <c r="F144" s="128"/>
      <c r="G144" s="128"/>
      <c r="H144" s="128"/>
      <c r="I144" s="128"/>
      <c r="J144" s="128"/>
      <c r="K144" s="128"/>
      <c r="L144" s="128"/>
      <c r="M144" s="128"/>
      <c r="N144" s="206">
        <f>BK144</f>
        <v>0</v>
      </c>
      <c r="O144" s="207"/>
      <c r="P144" s="207"/>
      <c r="Q144" s="207"/>
      <c r="R144" s="121"/>
      <c r="T144" s="122"/>
      <c r="W144" s="123">
        <f>SUM(W145:W166)</f>
        <v>41.052322999999994</v>
      </c>
      <c r="Y144" s="123">
        <f>SUM(Y145:Y166)</f>
        <v>49.298575219999996</v>
      </c>
      <c r="AA144" s="124">
        <f>SUM(AA145:AA166)</f>
        <v>0</v>
      </c>
      <c r="AR144" s="125" t="s">
        <v>89</v>
      </c>
      <c r="AT144" s="126" t="s">
        <v>80</v>
      </c>
      <c r="AU144" s="126" t="s">
        <v>89</v>
      </c>
      <c r="AY144" s="125" t="s">
        <v>154</v>
      </c>
      <c r="BK144" s="127">
        <f>SUM(BK145:BK166)</f>
        <v>0</v>
      </c>
    </row>
    <row r="145" spans="2:65" s="1" customFormat="1" ht="38.25" customHeight="1">
      <c r="B145" s="32"/>
      <c r="C145" s="129" t="s">
        <v>207</v>
      </c>
      <c r="D145" s="129" t="s">
        <v>155</v>
      </c>
      <c r="E145" s="130" t="s">
        <v>344</v>
      </c>
      <c r="F145" s="211" t="s">
        <v>345</v>
      </c>
      <c r="G145" s="211"/>
      <c r="H145" s="211"/>
      <c r="I145" s="211"/>
      <c r="J145" s="131" t="s">
        <v>168</v>
      </c>
      <c r="K145" s="132">
        <v>35</v>
      </c>
      <c r="L145" s="212"/>
      <c r="M145" s="212"/>
      <c r="N145" s="212">
        <f>ROUND(L145*K145,2)</f>
        <v>0</v>
      </c>
      <c r="O145" s="212"/>
      <c r="P145" s="212"/>
      <c r="Q145" s="212"/>
      <c r="R145" s="33"/>
      <c r="T145" s="133" t="s">
        <v>20</v>
      </c>
      <c r="U145" s="39" t="s">
        <v>46</v>
      </c>
      <c r="V145" s="134">
        <v>5.0000000000000001E-3</v>
      </c>
      <c r="W145" s="134">
        <f>V145*K145</f>
        <v>0.17500000000000002</v>
      </c>
      <c r="X145" s="134">
        <v>0</v>
      </c>
      <c r="Y145" s="134">
        <f>X145*K145</f>
        <v>0</v>
      </c>
      <c r="Z145" s="134">
        <v>0</v>
      </c>
      <c r="AA145" s="135">
        <f>Z145*K145</f>
        <v>0</v>
      </c>
      <c r="AR145" s="20" t="s">
        <v>159</v>
      </c>
      <c r="AT145" s="20" t="s">
        <v>155</v>
      </c>
      <c r="AU145" s="20" t="s">
        <v>124</v>
      </c>
      <c r="AY145" s="20" t="s">
        <v>154</v>
      </c>
      <c r="BE145" s="136">
        <f>IF(U145="základní",N145,0)</f>
        <v>0</v>
      </c>
      <c r="BF145" s="136">
        <f>IF(U145="snížená",N145,0)</f>
        <v>0</v>
      </c>
      <c r="BG145" s="136">
        <f>IF(U145="zákl. přenesená",N145,0)</f>
        <v>0</v>
      </c>
      <c r="BH145" s="136">
        <f>IF(U145="sníž. přenesená",N145,0)</f>
        <v>0</v>
      </c>
      <c r="BI145" s="136">
        <f>IF(U145="nulová",N145,0)</f>
        <v>0</v>
      </c>
      <c r="BJ145" s="20" t="s">
        <v>89</v>
      </c>
      <c r="BK145" s="136">
        <f>ROUND(L145*K145,2)</f>
        <v>0</v>
      </c>
      <c r="BL145" s="20" t="s">
        <v>159</v>
      </c>
      <c r="BM145" s="20" t="s">
        <v>425</v>
      </c>
    </row>
    <row r="146" spans="2:65" s="11" customFormat="1" ht="16.5" customHeight="1">
      <c r="B146" s="142"/>
      <c r="E146" s="143" t="s">
        <v>20</v>
      </c>
      <c r="F146" s="200" t="s">
        <v>426</v>
      </c>
      <c r="G146" s="201"/>
      <c r="H146" s="201"/>
      <c r="I146" s="201"/>
      <c r="K146" s="144">
        <v>35</v>
      </c>
      <c r="R146" s="145"/>
      <c r="T146" s="146"/>
      <c r="AA146" s="147"/>
      <c r="AT146" s="143" t="s">
        <v>162</v>
      </c>
      <c r="AU146" s="143" t="s">
        <v>124</v>
      </c>
      <c r="AV146" s="11" t="s">
        <v>124</v>
      </c>
      <c r="AW146" s="11" t="s">
        <v>38</v>
      </c>
      <c r="AX146" s="11" t="s">
        <v>89</v>
      </c>
      <c r="AY146" s="143" t="s">
        <v>154</v>
      </c>
    </row>
    <row r="147" spans="2:65" s="1" customFormat="1" ht="25.5" customHeight="1">
      <c r="B147" s="32"/>
      <c r="C147" s="129" t="s">
        <v>212</v>
      </c>
      <c r="D147" s="129" t="s">
        <v>155</v>
      </c>
      <c r="E147" s="130" t="s">
        <v>427</v>
      </c>
      <c r="F147" s="211" t="s">
        <v>428</v>
      </c>
      <c r="G147" s="211"/>
      <c r="H147" s="211"/>
      <c r="I147" s="211"/>
      <c r="J147" s="131" t="s">
        <v>158</v>
      </c>
      <c r="K147" s="132">
        <v>2</v>
      </c>
      <c r="L147" s="212"/>
      <c r="M147" s="212"/>
      <c r="N147" s="212">
        <f>ROUND(L147*K147,2)</f>
        <v>0</v>
      </c>
      <c r="O147" s="212"/>
      <c r="P147" s="212"/>
      <c r="Q147" s="212"/>
      <c r="R147" s="33"/>
      <c r="T147" s="133" t="s">
        <v>20</v>
      </c>
      <c r="U147" s="39" t="s">
        <v>46</v>
      </c>
      <c r="V147" s="134">
        <v>1.05</v>
      </c>
      <c r="W147" s="134">
        <f>V147*K147</f>
        <v>2.1</v>
      </c>
      <c r="X147" s="134">
        <v>3.3E-3</v>
      </c>
      <c r="Y147" s="134">
        <f>X147*K147</f>
        <v>6.6E-3</v>
      </c>
      <c r="Z147" s="134">
        <v>0</v>
      </c>
      <c r="AA147" s="135">
        <f>Z147*K147</f>
        <v>0</v>
      </c>
      <c r="AR147" s="20" t="s">
        <v>159</v>
      </c>
      <c r="AT147" s="20" t="s">
        <v>155</v>
      </c>
      <c r="AU147" s="20" t="s">
        <v>124</v>
      </c>
      <c r="AY147" s="20" t="s">
        <v>154</v>
      </c>
      <c r="BE147" s="136">
        <f>IF(U147="základní",N147,0)</f>
        <v>0</v>
      </c>
      <c r="BF147" s="136">
        <f>IF(U147="snížená",N147,0)</f>
        <v>0</v>
      </c>
      <c r="BG147" s="136">
        <f>IF(U147="zákl. přenesená",N147,0)</f>
        <v>0</v>
      </c>
      <c r="BH147" s="136">
        <f>IF(U147="sníž. přenesená",N147,0)</f>
        <v>0</v>
      </c>
      <c r="BI147" s="136">
        <f>IF(U147="nulová",N147,0)</f>
        <v>0</v>
      </c>
      <c r="BJ147" s="20" t="s">
        <v>89</v>
      </c>
      <c r="BK147" s="136">
        <f>ROUND(L147*K147,2)</f>
        <v>0</v>
      </c>
      <c r="BL147" s="20" t="s">
        <v>159</v>
      </c>
      <c r="BM147" s="20" t="s">
        <v>429</v>
      </c>
    </row>
    <row r="148" spans="2:65" s="11" customFormat="1" ht="16.5" customHeight="1">
      <c r="B148" s="142"/>
      <c r="E148" s="143" t="s">
        <v>20</v>
      </c>
      <c r="F148" s="200" t="s">
        <v>430</v>
      </c>
      <c r="G148" s="201"/>
      <c r="H148" s="201"/>
      <c r="I148" s="201"/>
      <c r="K148" s="144">
        <v>2</v>
      </c>
      <c r="R148" s="145"/>
      <c r="T148" s="146"/>
      <c r="AA148" s="147"/>
      <c r="AT148" s="143" t="s">
        <v>162</v>
      </c>
      <c r="AU148" s="143" t="s">
        <v>124</v>
      </c>
      <c r="AV148" s="11" t="s">
        <v>124</v>
      </c>
      <c r="AW148" s="11" t="s">
        <v>38</v>
      </c>
      <c r="AX148" s="11" t="s">
        <v>89</v>
      </c>
      <c r="AY148" s="143" t="s">
        <v>154</v>
      </c>
    </row>
    <row r="149" spans="2:65" s="1" customFormat="1" ht="25.5" customHeight="1">
      <c r="B149" s="32"/>
      <c r="C149" s="129" t="s">
        <v>218</v>
      </c>
      <c r="D149" s="129" t="s">
        <v>155</v>
      </c>
      <c r="E149" s="130" t="s">
        <v>349</v>
      </c>
      <c r="F149" s="211" t="s">
        <v>350</v>
      </c>
      <c r="G149" s="211"/>
      <c r="H149" s="211"/>
      <c r="I149" s="211"/>
      <c r="J149" s="131" t="s">
        <v>285</v>
      </c>
      <c r="K149" s="132">
        <v>1.788</v>
      </c>
      <c r="L149" s="212"/>
      <c r="M149" s="212"/>
      <c r="N149" s="212">
        <f>ROUND(L149*K149,2)</f>
        <v>0</v>
      </c>
      <c r="O149" s="212"/>
      <c r="P149" s="212"/>
      <c r="Q149" s="212"/>
      <c r="R149" s="33"/>
      <c r="T149" s="133" t="s">
        <v>20</v>
      </c>
      <c r="U149" s="39" t="s">
        <v>46</v>
      </c>
      <c r="V149" s="134">
        <v>0.98499999999999999</v>
      </c>
      <c r="W149" s="134">
        <f>V149*K149</f>
        <v>1.76118</v>
      </c>
      <c r="X149" s="134">
        <v>1.98</v>
      </c>
      <c r="Y149" s="134">
        <f>X149*K149</f>
        <v>3.5402399999999998</v>
      </c>
      <c r="Z149" s="134">
        <v>0</v>
      </c>
      <c r="AA149" s="135">
        <f>Z149*K149</f>
        <v>0</v>
      </c>
      <c r="AR149" s="20" t="s">
        <v>159</v>
      </c>
      <c r="AT149" s="20" t="s">
        <v>155</v>
      </c>
      <c r="AU149" s="20" t="s">
        <v>124</v>
      </c>
      <c r="AY149" s="20" t="s">
        <v>154</v>
      </c>
      <c r="BE149" s="136">
        <f>IF(U149="základní",N149,0)</f>
        <v>0</v>
      </c>
      <c r="BF149" s="136">
        <f>IF(U149="snížená",N149,0)</f>
        <v>0</v>
      </c>
      <c r="BG149" s="136">
        <f>IF(U149="zákl. přenesená",N149,0)</f>
        <v>0</v>
      </c>
      <c r="BH149" s="136">
        <f>IF(U149="sníž. přenesená",N149,0)</f>
        <v>0</v>
      </c>
      <c r="BI149" s="136">
        <f>IF(U149="nulová",N149,0)</f>
        <v>0</v>
      </c>
      <c r="BJ149" s="20" t="s">
        <v>89</v>
      </c>
      <c r="BK149" s="136">
        <f>ROUND(L149*K149,2)</f>
        <v>0</v>
      </c>
      <c r="BL149" s="20" t="s">
        <v>159</v>
      </c>
      <c r="BM149" s="20" t="s">
        <v>431</v>
      </c>
    </row>
    <row r="150" spans="2:65" s="11" customFormat="1" ht="16.5" customHeight="1">
      <c r="B150" s="142"/>
      <c r="E150" s="143" t="s">
        <v>20</v>
      </c>
      <c r="F150" s="200" t="s">
        <v>432</v>
      </c>
      <c r="G150" s="201"/>
      <c r="H150" s="201"/>
      <c r="I150" s="201"/>
      <c r="K150" s="144">
        <v>1.788</v>
      </c>
      <c r="R150" s="145"/>
      <c r="T150" s="146"/>
      <c r="AA150" s="147"/>
      <c r="AT150" s="143" t="s">
        <v>162</v>
      </c>
      <c r="AU150" s="143" t="s">
        <v>124</v>
      </c>
      <c r="AV150" s="11" t="s">
        <v>124</v>
      </c>
      <c r="AW150" s="11" t="s">
        <v>38</v>
      </c>
      <c r="AX150" s="11" t="s">
        <v>89</v>
      </c>
      <c r="AY150" s="143" t="s">
        <v>154</v>
      </c>
    </row>
    <row r="151" spans="2:65" s="1" customFormat="1" ht="25.5" customHeight="1">
      <c r="B151" s="32"/>
      <c r="C151" s="129" t="s">
        <v>224</v>
      </c>
      <c r="D151" s="129" t="s">
        <v>155</v>
      </c>
      <c r="E151" s="130" t="s">
        <v>354</v>
      </c>
      <c r="F151" s="211" t="s">
        <v>355</v>
      </c>
      <c r="G151" s="211"/>
      <c r="H151" s="211"/>
      <c r="I151" s="211"/>
      <c r="J151" s="131" t="s">
        <v>285</v>
      </c>
      <c r="K151" s="132">
        <v>4.2290000000000001</v>
      </c>
      <c r="L151" s="212"/>
      <c r="M151" s="212"/>
      <c r="N151" s="212">
        <f>ROUND(L151*K151,2)</f>
        <v>0</v>
      </c>
      <c r="O151" s="212"/>
      <c r="P151" s="212"/>
      <c r="Q151" s="212"/>
      <c r="R151" s="33"/>
      <c r="T151" s="133" t="s">
        <v>20</v>
      </c>
      <c r="U151" s="39" t="s">
        <v>46</v>
      </c>
      <c r="V151" s="134">
        <v>0.629</v>
      </c>
      <c r="W151" s="134">
        <f>V151*K151</f>
        <v>2.6600410000000001</v>
      </c>
      <c r="X151" s="134">
        <v>2.45329</v>
      </c>
      <c r="Y151" s="134">
        <f>X151*K151</f>
        <v>10.374963409999999</v>
      </c>
      <c r="Z151" s="134">
        <v>0</v>
      </c>
      <c r="AA151" s="135">
        <f>Z151*K151</f>
        <v>0</v>
      </c>
      <c r="AR151" s="20" t="s">
        <v>159</v>
      </c>
      <c r="AT151" s="20" t="s">
        <v>155</v>
      </c>
      <c r="AU151" s="20" t="s">
        <v>124</v>
      </c>
      <c r="AY151" s="20" t="s">
        <v>154</v>
      </c>
      <c r="BE151" s="136">
        <f>IF(U151="základní",N151,0)</f>
        <v>0</v>
      </c>
      <c r="BF151" s="136">
        <f>IF(U151="snížená",N151,0)</f>
        <v>0</v>
      </c>
      <c r="BG151" s="136">
        <f>IF(U151="zákl. přenesená",N151,0)</f>
        <v>0</v>
      </c>
      <c r="BH151" s="136">
        <f>IF(U151="sníž. přenesená",N151,0)</f>
        <v>0</v>
      </c>
      <c r="BI151" s="136">
        <f>IF(U151="nulová",N151,0)</f>
        <v>0</v>
      </c>
      <c r="BJ151" s="20" t="s">
        <v>89</v>
      </c>
      <c r="BK151" s="136">
        <f>ROUND(L151*K151,2)</f>
        <v>0</v>
      </c>
      <c r="BL151" s="20" t="s">
        <v>159</v>
      </c>
      <c r="BM151" s="20" t="s">
        <v>433</v>
      </c>
    </row>
    <row r="152" spans="2:65" s="11" customFormat="1" ht="16.5" customHeight="1">
      <c r="B152" s="142"/>
      <c r="E152" s="143" t="s">
        <v>20</v>
      </c>
      <c r="F152" s="200" t="s">
        <v>434</v>
      </c>
      <c r="G152" s="201"/>
      <c r="H152" s="201"/>
      <c r="I152" s="201"/>
      <c r="K152" s="144">
        <v>4.2290000000000001</v>
      </c>
      <c r="R152" s="145"/>
      <c r="T152" s="146"/>
      <c r="AA152" s="147"/>
      <c r="AT152" s="143" t="s">
        <v>162</v>
      </c>
      <c r="AU152" s="143" t="s">
        <v>124</v>
      </c>
      <c r="AV152" s="11" t="s">
        <v>124</v>
      </c>
      <c r="AW152" s="11" t="s">
        <v>38</v>
      </c>
      <c r="AX152" s="11" t="s">
        <v>89</v>
      </c>
      <c r="AY152" s="143" t="s">
        <v>154</v>
      </c>
    </row>
    <row r="153" spans="2:65" s="1" customFormat="1" ht="25.5" customHeight="1">
      <c r="B153" s="32"/>
      <c r="C153" s="129" t="s">
        <v>228</v>
      </c>
      <c r="D153" s="129" t="s">
        <v>155</v>
      </c>
      <c r="E153" s="130" t="s">
        <v>358</v>
      </c>
      <c r="F153" s="211" t="s">
        <v>359</v>
      </c>
      <c r="G153" s="211"/>
      <c r="H153" s="211"/>
      <c r="I153" s="211"/>
      <c r="J153" s="131" t="s">
        <v>168</v>
      </c>
      <c r="K153" s="132">
        <v>3.5489999999999999</v>
      </c>
      <c r="L153" s="212"/>
      <c r="M153" s="212"/>
      <c r="N153" s="212">
        <f>ROUND(L153*K153,2)</f>
        <v>0</v>
      </c>
      <c r="O153" s="212"/>
      <c r="P153" s="212"/>
      <c r="Q153" s="212"/>
      <c r="R153" s="33"/>
      <c r="T153" s="133" t="s">
        <v>20</v>
      </c>
      <c r="U153" s="39" t="s">
        <v>46</v>
      </c>
      <c r="V153" s="134">
        <v>0.3</v>
      </c>
      <c r="W153" s="134">
        <f>V153*K153</f>
        <v>1.0647</v>
      </c>
      <c r="X153" s="134">
        <v>2.47E-3</v>
      </c>
      <c r="Y153" s="134">
        <f>X153*K153</f>
        <v>8.7660299999999993E-3</v>
      </c>
      <c r="Z153" s="134">
        <v>0</v>
      </c>
      <c r="AA153" s="135">
        <f>Z153*K153</f>
        <v>0</v>
      </c>
      <c r="AR153" s="20" t="s">
        <v>159</v>
      </c>
      <c r="AT153" s="20" t="s">
        <v>155</v>
      </c>
      <c r="AU153" s="20" t="s">
        <v>124</v>
      </c>
      <c r="AY153" s="20" t="s">
        <v>154</v>
      </c>
      <c r="BE153" s="136">
        <f>IF(U153="základní",N153,0)</f>
        <v>0</v>
      </c>
      <c r="BF153" s="136">
        <f>IF(U153="snížená",N153,0)</f>
        <v>0</v>
      </c>
      <c r="BG153" s="136">
        <f>IF(U153="zákl. přenesená",N153,0)</f>
        <v>0</v>
      </c>
      <c r="BH153" s="136">
        <f>IF(U153="sníž. přenesená",N153,0)</f>
        <v>0</v>
      </c>
      <c r="BI153" s="136">
        <f>IF(U153="nulová",N153,0)</f>
        <v>0</v>
      </c>
      <c r="BJ153" s="20" t="s">
        <v>89</v>
      </c>
      <c r="BK153" s="136">
        <f>ROUND(L153*K153,2)</f>
        <v>0</v>
      </c>
      <c r="BL153" s="20" t="s">
        <v>159</v>
      </c>
      <c r="BM153" s="20" t="s">
        <v>435</v>
      </c>
    </row>
    <row r="154" spans="2:65" s="11" customFormat="1" ht="16.5" customHeight="1">
      <c r="B154" s="142"/>
      <c r="E154" s="143" t="s">
        <v>20</v>
      </c>
      <c r="F154" s="200" t="s">
        <v>436</v>
      </c>
      <c r="G154" s="201"/>
      <c r="H154" s="201"/>
      <c r="I154" s="201"/>
      <c r="K154" s="144">
        <v>3.5489999999999999</v>
      </c>
      <c r="R154" s="145"/>
      <c r="T154" s="146"/>
      <c r="AA154" s="147"/>
      <c r="AT154" s="143" t="s">
        <v>162</v>
      </c>
      <c r="AU154" s="143" t="s">
        <v>124</v>
      </c>
      <c r="AV154" s="11" t="s">
        <v>124</v>
      </c>
      <c r="AW154" s="11" t="s">
        <v>38</v>
      </c>
      <c r="AX154" s="11" t="s">
        <v>89</v>
      </c>
      <c r="AY154" s="143" t="s">
        <v>154</v>
      </c>
    </row>
    <row r="155" spans="2:65" s="1" customFormat="1" ht="25.5" customHeight="1">
      <c r="B155" s="32"/>
      <c r="C155" s="129" t="s">
        <v>232</v>
      </c>
      <c r="D155" s="129" t="s">
        <v>155</v>
      </c>
      <c r="E155" s="130" t="s">
        <v>362</v>
      </c>
      <c r="F155" s="211" t="s">
        <v>363</v>
      </c>
      <c r="G155" s="211"/>
      <c r="H155" s="211"/>
      <c r="I155" s="211"/>
      <c r="J155" s="131" t="s">
        <v>168</v>
      </c>
      <c r="K155" s="132">
        <v>3.5489999999999999</v>
      </c>
      <c r="L155" s="212"/>
      <c r="M155" s="212"/>
      <c r="N155" s="212">
        <f>ROUND(L155*K155,2)</f>
        <v>0</v>
      </c>
      <c r="O155" s="212"/>
      <c r="P155" s="212"/>
      <c r="Q155" s="212"/>
      <c r="R155" s="33"/>
      <c r="T155" s="133" t="s">
        <v>20</v>
      </c>
      <c r="U155" s="39" t="s">
        <v>46</v>
      </c>
      <c r="V155" s="134">
        <v>0.152</v>
      </c>
      <c r="W155" s="134">
        <f>V155*K155</f>
        <v>0.53944799999999993</v>
      </c>
      <c r="X155" s="134">
        <v>0</v>
      </c>
      <c r="Y155" s="134">
        <f>X155*K155</f>
        <v>0</v>
      </c>
      <c r="Z155" s="134">
        <v>0</v>
      </c>
      <c r="AA155" s="135">
        <f>Z155*K155</f>
        <v>0</v>
      </c>
      <c r="AR155" s="20" t="s">
        <v>159</v>
      </c>
      <c r="AT155" s="20" t="s">
        <v>155</v>
      </c>
      <c r="AU155" s="20" t="s">
        <v>124</v>
      </c>
      <c r="AY155" s="20" t="s">
        <v>154</v>
      </c>
      <c r="BE155" s="136">
        <f>IF(U155="základní",N155,0)</f>
        <v>0</v>
      </c>
      <c r="BF155" s="136">
        <f>IF(U155="snížená",N155,0)</f>
        <v>0</v>
      </c>
      <c r="BG155" s="136">
        <f>IF(U155="zákl. přenesená",N155,0)</f>
        <v>0</v>
      </c>
      <c r="BH155" s="136">
        <f>IF(U155="sníž. přenesená",N155,0)</f>
        <v>0</v>
      </c>
      <c r="BI155" s="136">
        <f>IF(U155="nulová",N155,0)</f>
        <v>0</v>
      </c>
      <c r="BJ155" s="20" t="s">
        <v>89</v>
      </c>
      <c r="BK155" s="136">
        <f>ROUND(L155*K155,2)</f>
        <v>0</v>
      </c>
      <c r="BL155" s="20" t="s">
        <v>159</v>
      </c>
      <c r="BM155" s="20" t="s">
        <v>437</v>
      </c>
    </row>
    <row r="156" spans="2:65" s="1" customFormat="1" ht="25.5" customHeight="1">
      <c r="B156" s="32"/>
      <c r="C156" s="129" t="s">
        <v>11</v>
      </c>
      <c r="D156" s="129" t="s">
        <v>155</v>
      </c>
      <c r="E156" s="130" t="s">
        <v>365</v>
      </c>
      <c r="F156" s="211" t="s">
        <v>366</v>
      </c>
      <c r="G156" s="211"/>
      <c r="H156" s="211"/>
      <c r="I156" s="211"/>
      <c r="J156" s="131" t="s">
        <v>296</v>
      </c>
      <c r="K156" s="132">
        <v>0.38200000000000001</v>
      </c>
      <c r="L156" s="212"/>
      <c r="M156" s="212"/>
      <c r="N156" s="212">
        <f>ROUND(L156*K156,2)</f>
        <v>0</v>
      </c>
      <c r="O156" s="212"/>
      <c r="P156" s="212"/>
      <c r="Q156" s="212"/>
      <c r="R156" s="33"/>
      <c r="T156" s="133" t="s">
        <v>20</v>
      </c>
      <c r="U156" s="39" t="s">
        <v>46</v>
      </c>
      <c r="V156" s="134">
        <v>15.231</v>
      </c>
      <c r="W156" s="134">
        <f>V156*K156</f>
        <v>5.8182419999999997</v>
      </c>
      <c r="X156" s="134">
        <v>1.06277</v>
      </c>
      <c r="Y156" s="134">
        <f>X156*K156</f>
        <v>0.40597813999999999</v>
      </c>
      <c r="Z156" s="134">
        <v>0</v>
      </c>
      <c r="AA156" s="135">
        <f>Z156*K156</f>
        <v>0</v>
      </c>
      <c r="AR156" s="20" t="s">
        <v>159</v>
      </c>
      <c r="AT156" s="20" t="s">
        <v>155</v>
      </c>
      <c r="AU156" s="20" t="s">
        <v>124</v>
      </c>
      <c r="AY156" s="20" t="s">
        <v>154</v>
      </c>
      <c r="BE156" s="136">
        <f>IF(U156="základní",N156,0)</f>
        <v>0</v>
      </c>
      <c r="BF156" s="136">
        <f>IF(U156="snížená",N156,0)</f>
        <v>0</v>
      </c>
      <c r="BG156" s="136">
        <f>IF(U156="zákl. přenesená",N156,0)</f>
        <v>0</v>
      </c>
      <c r="BH156" s="136">
        <f>IF(U156="sníž. přenesená",N156,0)</f>
        <v>0</v>
      </c>
      <c r="BI156" s="136">
        <f>IF(U156="nulová",N156,0)</f>
        <v>0</v>
      </c>
      <c r="BJ156" s="20" t="s">
        <v>89</v>
      </c>
      <c r="BK156" s="136">
        <f>ROUND(L156*K156,2)</f>
        <v>0</v>
      </c>
      <c r="BL156" s="20" t="s">
        <v>159</v>
      </c>
      <c r="BM156" s="20" t="s">
        <v>438</v>
      </c>
    </row>
    <row r="157" spans="2:65" s="11" customFormat="1" ht="25.5" customHeight="1">
      <c r="B157" s="142"/>
      <c r="E157" s="143" t="s">
        <v>20</v>
      </c>
      <c r="F157" s="200" t="s">
        <v>439</v>
      </c>
      <c r="G157" s="201"/>
      <c r="H157" s="201"/>
      <c r="I157" s="201"/>
      <c r="K157" s="144">
        <v>0.38200000000000001</v>
      </c>
      <c r="R157" s="145"/>
      <c r="T157" s="146"/>
      <c r="AA157" s="147"/>
      <c r="AT157" s="143" t="s">
        <v>162</v>
      </c>
      <c r="AU157" s="143" t="s">
        <v>124</v>
      </c>
      <c r="AV157" s="11" t="s">
        <v>124</v>
      </c>
      <c r="AW157" s="11" t="s">
        <v>38</v>
      </c>
      <c r="AX157" s="11" t="s">
        <v>89</v>
      </c>
      <c r="AY157" s="143" t="s">
        <v>154</v>
      </c>
    </row>
    <row r="158" spans="2:65" s="1" customFormat="1" ht="16.5" customHeight="1">
      <c r="B158" s="32"/>
      <c r="C158" s="129" t="s">
        <v>239</v>
      </c>
      <c r="D158" s="129" t="s">
        <v>155</v>
      </c>
      <c r="E158" s="130" t="s">
        <v>370</v>
      </c>
      <c r="F158" s="211" t="s">
        <v>371</v>
      </c>
      <c r="G158" s="211"/>
      <c r="H158" s="211"/>
      <c r="I158" s="211"/>
      <c r="J158" s="131" t="s">
        <v>285</v>
      </c>
      <c r="K158" s="132">
        <v>13.651</v>
      </c>
      <c r="L158" s="212"/>
      <c r="M158" s="212"/>
      <c r="N158" s="212">
        <f>ROUND(L158*K158,2)</f>
        <v>0</v>
      </c>
      <c r="O158" s="212"/>
      <c r="P158" s="212"/>
      <c r="Q158" s="212"/>
      <c r="R158" s="33"/>
      <c r="T158" s="133" t="s">
        <v>20</v>
      </c>
      <c r="U158" s="39" t="s">
        <v>46</v>
      </c>
      <c r="V158" s="134">
        <v>0.58399999999999996</v>
      </c>
      <c r="W158" s="134">
        <f>V158*K158</f>
        <v>7.9721839999999995</v>
      </c>
      <c r="X158" s="134">
        <v>2.45329</v>
      </c>
      <c r="Y158" s="134">
        <f>X158*K158</f>
        <v>33.489861789999999</v>
      </c>
      <c r="Z158" s="134">
        <v>0</v>
      </c>
      <c r="AA158" s="135">
        <f>Z158*K158</f>
        <v>0</v>
      </c>
      <c r="AR158" s="20" t="s">
        <v>159</v>
      </c>
      <c r="AT158" s="20" t="s">
        <v>155</v>
      </c>
      <c r="AU158" s="20" t="s">
        <v>124</v>
      </c>
      <c r="AY158" s="20" t="s">
        <v>154</v>
      </c>
      <c r="BE158" s="136">
        <f>IF(U158="základní",N158,0)</f>
        <v>0</v>
      </c>
      <c r="BF158" s="136">
        <f>IF(U158="snížená",N158,0)</f>
        <v>0</v>
      </c>
      <c r="BG158" s="136">
        <f>IF(U158="zákl. přenesená",N158,0)</f>
        <v>0</v>
      </c>
      <c r="BH158" s="136">
        <f>IF(U158="sníž. přenesená",N158,0)</f>
        <v>0</v>
      </c>
      <c r="BI158" s="136">
        <f>IF(U158="nulová",N158,0)</f>
        <v>0</v>
      </c>
      <c r="BJ158" s="20" t="s">
        <v>89</v>
      </c>
      <c r="BK158" s="136">
        <f>ROUND(L158*K158,2)</f>
        <v>0</v>
      </c>
      <c r="BL158" s="20" t="s">
        <v>159</v>
      </c>
      <c r="BM158" s="20" t="s">
        <v>440</v>
      </c>
    </row>
    <row r="159" spans="2:65" s="11" customFormat="1" ht="16.5" customHeight="1">
      <c r="B159" s="142"/>
      <c r="E159" s="143" t="s">
        <v>20</v>
      </c>
      <c r="F159" s="200" t="s">
        <v>441</v>
      </c>
      <c r="G159" s="201"/>
      <c r="H159" s="201"/>
      <c r="I159" s="201"/>
      <c r="K159" s="144">
        <v>6.5759999999999996</v>
      </c>
      <c r="R159" s="145"/>
      <c r="T159" s="146"/>
      <c r="AA159" s="147"/>
      <c r="AT159" s="143" t="s">
        <v>162</v>
      </c>
      <c r="AU159" s="143" t="s">
        <v>124</v>
      </c>
      <c r="AV159" s="11" t="s">
        <v>124</v>
      </c>
      <c r="AW159" s="11" t="s">
        <v>38</v>
      </c>
      <c r="AX159" s="11" t="s">
        <v>81</v>
      </c>
      <c r="AY159" s="143" t="s">
        <v>154</v>
      </c>
    </row>
    <row r="160" spans="2:65" s="11" customFormat="1" ht="25.5" customHeight="1">
      <c r="B160" s="142"/>
      <c r="E160" s="143" t="s">
        <v>20</v>
      </c>
      <c r="F160" s="213" t="s">
        <v>442</v>
      </c>
      <c r="G160" s="214"/>
      <c r="H160" s="214"/>
      <c r="I160" s="214"/>
      <c r="K160" s="144">
        <v>7.0750000000000002</v>
      </c>
      <c r="R160" s="145"/>
      <c r="T160" s="146"/>
      <c r="AA160" s="147"/>
      <c r="AT160" s="143" t="s">
        <v>162</v>
      </c>
      <c r="AU160" s="143" t="s">
        <v>124</v>
      </c>
      <c r="AV160" s="11" t="s">
        <v>124</v>
      </c>
      <c r="AW160" s="11" t="s">
        <v>38</v>
      </c>
      <c r="AX160" s="11" t="s">
        <v>81</v>
      </c>
      <c r="AY160" s="143" t="s">
        <v>154</v>
      </c>
    </row>
    <row r="161" spans="2:65" s="12" customFormat="1" ht="16.5" customHeight="1">
      <c r="B161" s="148"/>
      <c r="E161" s="149" t="s">
        <v>20</v>
      </c>
      <c r="F161" s="215" t="s">
        <v>165</v>
      </c>
      <c r="G161" s="216"/>
      <c r="H161" s="216"/>
      <c r="I161" s="216"/>
      <c r="K161" s="150">
        <v>13.651</v>
      </c>
      <c r="R161" s="151"/>
      <c r="T161" s="152"/>
      <c r="AA161" s="153"/>
      <c r="AT161" s="149" t="s">
        <v>162</v>
      </c>
      <c r="AU161" s="149" t="s">
        <v>124</v>
      </c>
      <c r="AV161" s="12" t="s">
        <v>159</v>
      </c>
      <c r="AW161" s="12" t="s">
        <v>38</v>
      </c>
      <c r="AX161" s="12" t="s">
        <v>89</v>
      </c>
      <c r="AY161" s="149" t="s">
        <v>154</v>
      </c>
    </row>
    <row r="162" spans="2:65" s="1" customFormat="1" ht="25.5" customHeight="1">
      <c r="B162" s="32"/>
      <c r="C162" s="129" t="s">
        <v>243</v>
      </c>
      <c r="D162" s="129" t="s">
        <v>155</v>
      </c>
      <c r="E162" s="130" t="s">
        <v>374</v>
      </c>
      <c r="F162" s="211" t="s">
        <v>375</v>
      </c>
      <c r="G162" s="211"/>
      <c r="H162" s="211"/>
      <c r="I162" s="211"/>
      <c r="J162" s="131" t="s">
        <v>168</v>
      </c>
      <c r="K162" s="132">
        <v>24.111999999999998</v>
      </c>
      <c r="L162" s="212"/>
      <c r="M162" s="212"/>
      <c r="N162" s="212">
        <f>ROUND(L162*K162,2)</f>
        <v>0</v>
      </c>
      <c r="O162" s="212"/>
      <c r="P162" s="212"/>
      <c r="Q162" s="212"/>
      <c r="R162" s="33"/>
      <c r="T162" s="133" t="s">
        <v>20</v>
      </c>
      <c r="U162" s="39" t="s">
        <v>46</v>
      </c>
      <c r="V162" s="134">
        <v>0.58699999999999997</v>
      </c>
      <c r="W162" s="134">
        <f>V162*K162</f>
        <v>14.153743999999998</v>
      </c>
      <c r="X162" s="134">
        <v>4.79E-3</v>
      </c>
      <c r="Y162" s="134">
        <f>X162*K162</f>
        <v>0.11549647999999998</v>
      </c>
      <c r="Z162" s="134">
        <v>0</v>
      </c>
      <c r="AA162" s="135">
        <f>Z162*K162</f>
        <v>0</v>
      </c>
      <c r="AR162" s="20" t="s">
        <v>159</v>
      </c>
      <c r="AT162" s="20" t="s">
        <v>155</v>
      </c>
      <c r="AU162" s="20" t="s">
        <v>124</v>
      </c>
      <c r="AY162" s="20" t="s">
        <v>154</v>
      </c>
      <c r="BE162" s="136">
        <f>IF(U162="základní",N162,0)</f>
        <v>0</v>
      </c>
      <c r="BF162" s="136">
        <f>IF(U162="snížená",N162,0)</f>
        <v>0</v>
      </c>
      <c r="BG162" s="136">
        <f>IF(U162="zákl. přenesená",N162,0)</f>
        <v>0</v>
      </c>
      <c r="BH162" s="136">
        <f>IF(U162="sníž. přenesená",N162,0)</f>
        <v>0</v>
      </c>
      <c r="BI162" s="136">
        <f>IF(U162="nulová",N162,0)</f>
        <v>0</v>
      </c>
      <c r="BJ162" s="20" t="s">
        <v>89</v>
      </c>
      <c r="BK162" s="136">
        <f>ROUND(L162*K162,2)</f>
        <v>0</v>
      </c>
      <c r="BL162" s="20" t="s">
        <v>159</v>
      </c>
      <c r="BM162" s="20" t="s">
        <v>443</v>
      </c>
    </row>
    <row r="163" spans="2:65" s="11" customFormat="1" ht="16.5" customHeight="1">
      <c r="B163" s="142"/>
      <c r="E163" s="143" t="s">
        <v>20</v>
      </c>
      <c r="F163" s="200" t="s">
        <v>444</v>
      </c>
      <c r="G163" s="201"/>
      <c r="H163" s="201"/>
      <c r="I163" s="201"/>
      <c r="K163" s="144">
        <v>24.111999999999998</v>
      </c>
      <c r="R163" s="145"/>
      <c r="T163" s="146"/>
      <c r="AA163" s="147"/>
      <c r="AT163" s="143" t="s">
        <v>162</v>
      </c>
      <c r="AU163" s="143" t="s">
        <v>124</v>
      </c>
      <c r="AV163" s="11" t="s">
        <v>124</v>
      </c>
      <c r="AW163" s="11" t="s">
        <v>38</v>
      </c>
      <c r="AX163" s="11" t="s">
        <v>89</v>
      </c>
      <c r="AY163" s="143" t="s">
        <v>154</v>
      </c>
    </row>
    <row r="164" spans="2:65" s="1" customFormat="1" ht="25.5" customHeight="1">
      <c r="B164" s="32"/>
      <c r="C164" s="129" t="s">
        <v>247</v>
      </c>
      <c r="D164" s="129" t="s">
        <v>155</v>
      </c>
      <c r="E164" s="130" t="s">
        <v>378</v>
      </c>
      <c r="F164" s="211" t="s">
        <v>379</v>
      </c>
      <c r="G164" s="211"/>
      <c r="H164" s="211"/>
      <c r="I164" s="211"/>
      <c r="J164" s="131" t="s">
        <v>168</v>
      </c>
      <c r="K164" s="132">
        <v>24.111999999999998</v>
      </c>
      <c r="L164" s="212"/>
      <c r="M164" s="212"/>
      <c r="N164" s="212">
        <f>ROUND(L164*K164,2)</f>
        <v>0</v>
      </c>
      <c r="O164" s="212"/>
      <c r="P164" s="212"/>
      <c r="Q164" s="212"/>
      <c r="R164" s="33"/>
      <c r="T164" s="133" t="s">
        <v>20</v>
      </c>
      <c r="U164" s="39" t="s">
        <v>46</v>
      </c>
      <c r="V164" s="134">
        <v>0.186</v>
      </c>
      <c r="W164" s="134">
        <f>V164*K164</f>
        <v>4.4848319999999999</v>
      </c>
      <c r="X164" s="134">
        <v>0</v>
      </c>
      <c r="Y164" s="134">
        <f>X164*K164</f>
        <v>0</v>
      </c>
      <c r="Z164" s="134">
        <v>0</v>
      </c>
      <c r="AA164" s="135">
        <f>Z164*K164</f>
        <v>0</v>
      </c>
      <c r="AR164" s="20" t="s">
        <v>159</v>
      </c>
      <c r="AT164" s="20" t="s">
        <v>155</v>
      </c>
      <c r="AU164" s="20" t="s">
        <v>124</v>
      </c>
      <c r="AY164" s="20" t="s">
        <v>154</v>
      </c>
      <c r="BE164" s="136">
        <f>IF(U164="základní",N164,0)</f>
        <v>0</v>
      </c>
      <c r="BF164" s="136">
        <f>IF(U164="snížená",N164,0)</f>
        <v>0</v>
      </c>
      <c r="BG164" s="136">
        <f>IF(U164="zákl. přenesená",N164,0)</f>
        <v>0</v>
      </c>
      <c r="BH164" s="136">
        <f>IF(U164="sníž. přenesená",N164,0)</f>
        <v>0</v>
      </c>
      <c r="BI164" s="136">
        <f>IF(U164="nulová",N164,0)</f>
        <v>0</v>
      </c>
      <c r="BJ164" s="20" t="s">
        <v>89</v>
      </c>
      <c r="BK164" s="136">
        <f>ROUND(L164*K164,2)</f>
        <v>0</v>
      </c>
      <c r="BL164" s="20" t="s">
        <v>159</v>
      </c>
      <c r="BM164" s="20" t="s">
        <v>445</v>
      </c>
    </row>
    <row r="165" spans="2:65" s="1" customFormat="1" ht="16.5" customHeight="1">
      <c r="B165" s="32"/>
      <c r="C165" s="129" t="s">
        <v>251</v>
      </c>
      <c r="D165" s="129" t="s">
        <v>155</v>
      </c>
      <c r="E165" s="130" t="s">
        <v>446</v>
      </c>
      <c r="F165" s="211" t="s">
        <v>447</v>
      </c>
      <c r="G165" s="211"/>
      <c r="H165" s="211"/>
      <c r="I165" s="211"/>
      <c r="J165" s="131" t="s">
        <v>285</v>
      </c>
      <c r="K165" s="132">
        <v>0.55300000000000005</v>
      </c>
      <c r="L165" s="212"/>
      <c r="M165" s="212"/>
      <c r="N165" s="212">
        <f>ROUND(L165*K165,2)</f>
        <v>0</v>
      </c>
      <c r="O165" s="212"/>
      <c r="P165" s="212"/>
      <c r="Q165" s="212"/>
      <c r="R165" s="33"/>
      <c r="T165" s="133" t="s">
        <v>20</v>
      </c>
      <c r="U165" s="39" t="s">
        <v>46</v>
      </c>
      <c r="V165" s="134">
        <v>0.58399999999999996</v>
      </c>
      <c r="W165" s="134">
        <f>V165*K165</f>
        <v>0.32295200000000002</v>
      </c>
      <c r="X165" s="134">
        <v>2.45329</v>
      </c>
      <c r="Y165" s="134">
        <f>X165*K165</f>
        <v>1.3566693700000001</v>
      </c>
      <c r="Z165" s="134">
        <v>0</v>
      </c>
      <c r="AA165" s="135">
        <f>Z165*K165</f>
        <v>0</v>
      </c>
      <c r="AR165" s="20" t="s">
        <v>159</v>
      </c>
      <c r="AT165" s="20" t="s">
        <v>155</v>
      </c>
      <c r="AU165" s="20" t="s">
        <v>124</v>
      </c>
      <c r="AY165" s="20" t="s">
        <v>154</v>
      </c>
      <c r="BE165" s="136">
        <f>IF(U165="základní",N165,0)</f>
        <v>0</v>
      </c>
      <c r="BF165" s="136">
        <f>IF(U165="snížená",N165,0)</f>
        <v>0</v>
      </c>
      <c r="BG165" s="136">
        <f>IF(U165="zákl. přenesená",N165,0)</f>
        <v>0</v>
      </c>
      <c r="BH165" s="136">
        <f>IF(U165="sníž. přenesená",N165,0)</f>
        <v>0</v>
      </c>
      <c r="BI165" s="136">
        <f>IF(U165="nulová",N165,0)</f>
        <v>0</v>
      </c>
      <c r="BJ165" s="20" t="s">
        <v>89</v>
      </c>
      <c r="BK165" s="136">
        <f>ROUND(L165*K165,2)</f>
        <v>0</v>
      </c>
      <c r="BL165" s="20" t="s">
        <v>159</v>
      </c>
      <c r="BM165" s="20" t="s">
        <v>448</v>
      </c>
    </row>
    <row r="166" spans="2:65" s="11" customFormat="1" ht="16.5" customHeight="1">
      <c r="B166" s="142"/>
      <c r="E166" s="143" t="s">
        <v>20</v>
      </c>
      <c r="F166" s="200" t="s">
        <v>449</v>
      </c>
      <c r="G166" s="201"/>
      <c r="H166" s="201"/>
      <c r="I166" s="201"/>
      <c r="K166" s="144">
        <v>0.55300000000000005</v>
      </c>
      <c r="R166" s="145"/>
      <c r="T166" s="146"/>
      <c r="AA166" s="147"/>
      <c r="AT166" s="143" t="s">
        <v>162</v>
      </c>
      <c r="AU166" s="143" t="s">
        <v>124</v>
      </c>
      <c r="AV166" s="11" t="s">
        <v>124</v>
      </c>
      <c r="AW166" s="11" t="s">
        <v>38</v>
      </c>
      <c r="AX166" s="11" t="s">
        <v>89</v>
      </c>
      <c r="AY166" s="143" t="s">
        <v>154</v>
      </c>
    </row>
    <row r="167" spans="2:65" s="9" customFormat="1" ht="29.85" customHeight="1">
      <c r="B167" s="119"/>
      <c r="D167" s="128" t="s">
        <v>394</v>
      </c>
      <c r="E167" s="128"/>
      <c r="F167" s="128"/>
      <c r="G167" s="128"/>
      <c r="H167" s="128"/>
      <c r="I167" s="128"/>
      <c r="J167" s="128"/>
      <c r="K167" s="128"/>
      <c r="L167" s="128"/>
      <c r="M167" s="128"/>
      <c r="N167" s="206">
        <f>BK167</f>
        <v>0</v>
      </c>
      <c r="O167" s="207"/>
      <c r="P167" s="207"/>
      <c r="Q167" s="207"/>
      <c r="R167" s="121"/>
      <c r="T167" s="122"/>
      <c r="W167" s="123">
        <f>SUM(W168:W170)</f>
        <v>75.049980000000005</v>
      </c>
      <c r="Y167" s="123">
        <f>SUM(Y168:Y170)</f>
        <v>10.84378158</v>
      </c>
      <c r="AA167" s="124">
        <f>SUM(AA168:AA170)</f>
        <v>0</v>
      </c>
      <c r="AR167" s="125" t="s">
        <v>89</v>
      </c>
      <c r="AT167" s="126" t="s">
        <v>80</v>
      </c>
      <c r="AU167" s="126" t="s">
        <v>89</v>
      </c>
      <c r="AY167" s="125" t="s">
        <v>154</v>
      </c>
      <c r="BK167" s="127">
        <f>SUM(BK168:BK170)</f>
        <v>0</v>
      </c>
    </row>
    <row r="168" spans="2:65" s="1" customFormat="1" ht="51" customHeight="1">
      <c r="B168" s="32"/>
      <c r="C168" s="129" t="s">
        <v>255</v>
      </c>
      <c r="D168" s="129" t="s">
        <v>155</v>
      </c>
      <c r="E168" s="130" t="s">
        <v>450</v>
      </c>
      <c r="F168" s="211" t="s">
        <v>451</v>
      </c>
      <c r="G168" s="211"/>
      <c r="H168" s="211"/>
      <c r="I168" s="211"/>
      <c r="J168" s="131" t="s">
        <v>158</v>
      </c>
      <c r="K168" s="132">
        <v>7</v>
      </c>
      <c r="L168" s="212"/>
      <c r="M168" s="212"/>
      <c r="N168" s="212">
        <f>ROUND(L168*K168,2)</f>
        <v>0</v>
      </c>
      <c r="O168" s="212"/>
      <c r="P168" s="212"/>
      <c r="Q168" s="212"/>
      <c r="R168" s="33"/>
      <c r="T168" s="133" t="s">
        <v>20</v>
      </c>
      <c r="U168" s="39" t="s">
        <v>46</v>
      </c>
      <c r="V168" s="134">
        <v>7.4729999999999999</v>
      </c>
      <c r="W168" s="134">
        <f>V168*K168</f>
        <v>52.311</v>
      </c>
      <c r="X168" s="134">
        <v>0.12162000000000001</v>
      </c>
      <c r="Y168" s="134">
        <f>X168*K168</f>
        <v>0.85133999999999999</v>
      </c>
      <c r="Z168" s="134">
        <v>0</v>
      </c>
      <c r="AA168" s="135">
        <f>Z168*K168</f>
        <v>0</v>
      </c>
      <c r="AR168" s="20" t="s">
        <v>159</v>
      </c>
      <c r="AT168" s="20" t="s">
        <v>155</v>
      </c>
      <c r="AU168" s="20" t="s">
        <v>124</v>
      </c>
      <c r="AY168" s="20" t="s">
        <v>154</v>
      </c>
      <c r="BE168" s="136">
        <f>IF(U168="základní",N168,0)</f>
        <v>0</v>
      </c>
      <c r="BF168" s="136">
        <f>IF(U168="snížená",N168,0)</f>
        <v>0</v>
      </c>
      <c r="BG168" s="136">
        <f>IF(U168="zákl. přenesená",N168,0)</f>
        <v>0</v>
      </c>
      <c r="BH168" s="136">
        <f>IF(U168="sníž. přenesená",N168,0)</f>
        <v>0</v>
      </c>
      <c r="BI168" s="136">
        <f>IF(U168="nulová",N168,0)</f>
        <v>0</v>
      </c>
      <c r="BJ168" s="20" t="s">
        <v>89</v>
      </c>
      <c r="BK168" s="136">
        <f>ROUND(L168*K168,2)</f>
        <v>0</v>
      </c>
      <c r="BL168" s="20" t="s">
        <v>159</v>
      </c>
      <c r="BM168" s="20" t="s">
        <v>452</v>
      </c>
    </row>
    <row r="169" spans="2:65" s="1" customFormat="1" ht="25.5" customHeight="1">
      <c r="B169" s="32"/>
      <c r="C169" s="129" t="s">
        <v>10</v>
      </c>
      <c r="D169" s="129" t="s">
        <v>155</v>
      </c>
      <c r="E169" s="130" t="s">
        <v>453</v>
      </c>
      <c r="F169" s="211" t="s">
        <v>454</v>
      </c>
      <c r="G169" s="211"/>
      <c r="H169" s="211"/>
      <c r="I169" s="211"/>
      <c r="J169" s="131" t="s">
        <v>285</v>
      </c>
      <c r="K169" s="132">
        <v>4.3230000000000004</v>
      </c>
      <c r="L169" s="212"/>
      <c r="M169" s="212"/>
      <c r="N169" s="212">
        <f>ROUND(L169*K169,2)</f>
        <v>0</v>
      </c>
      <c r="O169" s="212"/>
      <c r="P169" s="212"/>
      <c r="Q169" s="212"/>
      <c r="R169" s="33"/>
      <c r="T169" s="133" t="s">
        <v>20</v>
      </c>
      <c r="U169" s="39" t="s">
        <v>46</v>
      </c>
      <c r="V169" s="134">
        <v>5.26</v>
      </c>
      <c r="W169" s="134">
        <f>V169*K169</f>
        <v>22.738980000000002</v>
      </c>
      <c r="X169" s="134">
        <v>2.3114599999999998</v>
      </c>
      <c r="Y169" s="134">
        <f>X169*K169</f>
        <v>9.9924415799999995</v>
      </c>
      <c r="Z169" s="134">
        <v>0</v>
      </c>
      <c r="AA169" s="135">
        <f>Z169*K169</f>
        <v>0</v>
      </c>
      <c r="AR169" s="20" t="s">
        <v>159</v>
      </c>
      <c r="AT169" s="20" t="s">
        <v>155</v>
      </c>
      <c r="AU169" s="20" t="s">
        <v>124</v>
      </c>
      <c r="AY169" s="20" t="s">
        <v>154</v>
      </c>
      <c r="BE169" s="136">
        <f>IF(U169="základní",N169,0)</f>
        <v>0</v>
      </c>
      <c r="BF169" s="136">
        <f>IF(U169="snížená",N169,0)</f>
        <v>0</v>
      </c>
      <c r="BG169" s="136">
        <f>IF(U169="zákl. přenesená",N169,0)</f>
        <v>0</v>
      </c>
      <c r="BH169" s="136">
        <f>IF(U169="sníž. přenesená",N169,0)</f>
        <v>0</v>
      </c>
      <c r="BI169" s="136">
        <f>IF(U169="nulová",N169,0)</f>
        <v>0</v>
      </c>
      <c r="BJ169" s="20" t="s">
        <v>89</v>
      </c>
      <c r="BK169" s="136">
        <f>ROUND(L169*K169,2)</f>
        <v>0</v>
      </c>
      <c r="BL169" s="20" t="s">
        <v>159</v>
      </c>
      <c r="BM169" s="20" t="s">
        <v>455</v>
      </c>
    </row>
    <row r="170" spans="2:65" s="11" customFormat="1" ht="16.5" customHeight="1">
      <c r="B170" s="142"/>
      <c r="E170" s="143" t="s">
        <v>20</v>
      </c>
      <c r="F170" s="200" t="s">
        <v>456</v>
      </c>
      <c r="G170" s="201"/>
      <c r="H170" s="201"/>
      <c r="I170" s="201"/>
      <c r="K170" s="144">
        <v>4.3230000000000004</v>
      </c>
      <c r="R170" s="145"/>
      <c r="T170" s="146"/>
      <c r="AA170" s="147"/>
      <c r="AT170" s="143" t="s">
        <v>162</v>
      </c>
      <c r="AU170" s="143" t="s">
        <v>124</v>
      </c>
      <c r="AV170" s="11" t="s">
        <v>124</v>
      </c>
      <c r="AW170" s="11" t="s">
        <v>38</v>
      </c>
      <c r="AX170" s="11" t="s">
        <v>89</v>
      </c>
      <c r="AY170" s="143" t="s">
        <v>154</v>
      </c>
    </row>
    <row r="171" spans="2:65" s="9" customFormat="1" ht="29.85" customHeight="1">
      <c r="B171" s="119"/>
      <c r="D171" s="128" t="s">
        <v>395</v>
      </c>
      <c r="E171" s="128"/>
      <c r="F171" s="128"/>
      <c r="G171" s="128"/>
      <c r="H171" s="128"/>
      <c r="I171" s="128"/>
      <c r="J171" s="128"/>
      <c r="K171" s="128"/>
      <c r="L171" s="128"/>
      <c r="M171" s="128"/>
      <c r="N171" s="206">
        <f>BK171</f>
        <v>0</v>
      </c>
      <c r="O171" s="207"/>
      <c r="P171" s="207"/>
      <c r="Q171" s="207"/>
      <c r="R171" s="121"/>
      <c r="T171" s="122"/>
      <c r="W171" s="123">
        <f>SUM(W172:W174)</f>
        <v>11.244199999999999</v>
      </c>
      <c r="Y171" s="123">
        <f>SUM(Y172:Y174)</f>
        <v>0.38</v>
      </c>
      <c r="AA171" s="124">
        <f>SUM(AA172:AA174)</f>
        <v>0</v>
      </c>
      <c r="AR171" s="125" t="s">
        <v>89</v>
      </c>
      <c r="AT171" s="126" t="s">
        <v>80</v>
      </c>
      <c r="AU171" s="126" t="s">
        <v>89</v>
      </c>
      <c r="AY171" s="125" t="s">
        <v>154</v>
      </c>
      <c r="BK171" s="127">
        <f>SUM(BK172:BK174)</f>
        <v>0</v>
      </c>
    </row>
    <row r="172" spans="2:65" s="1" customFormat="1" ht="38.25" customHeight="1">
      <c r="B172" s="32"/>
      <c r="C172" s="129" t="s">
        <v>262</v>
      </c>
      <c r="D172" s="129" t="s">
        <v>155</v>
      </c>
      <c r="E172" s="130" t="s">
        <v>457</v>
      </c>
      <c r="F172" s="211" t="s">
        <v>458</v>
      </c>
      <c r="G172" s="211"/>
      <c r="H172" s="211"/>
      <c r="I172" s="211"/>
      <c r="J172" s="131" t="s">
        <v>296</v>
      </c>
      <c r="K172" s="132">
        <v>0.38</v>
      </c>
      <c r="L172" s="212"/>
      <c r="M172" s="212"/>
      <c r="N172" s="212">
        <f>ROUND(L172*K172,2)</f>
        <v>0</v>
      </c>
      <c r="O172" s="212"/>
      <c r="P172" s="212"/>
      <c r="Q172" s="212"/>
      <c r="R172" s="33"/>
      <c r="T172" s="133" t="s">
        <v>20</v>
      </c>
      <c r="U172" s="39" t="s">
        <v>46</v>
      </c>
      <c r="V172" s="134">
        <v>29.59</v>
      </c>
      <c r="W172" s="134">
        <f>V172*K172</f>
        <v>11.244199999999999</v>
      </c>
      <c r="X172" s="134">
        <v>0</v>
      </c>
      <c r="Y172" s="134">
        <f>X172*K172</f>
        <v>0</v>
      </c>
      <c r="Z172" s="134">
        <v>0</v>
      </c>
      <c r="AA172" s="135">
        <f>Z172*K172</f>
        <v>0</v>
      </c>
      <c r="AR172" s="20" t="s">
        <v>159</v>
      </c>
      <c r="AT172" s="20" t="s">
        <v>155</v>
      </c>
      <c r="AU172" s="20" t="s">
        <v>124</v>
      </c>
      <c r="AY172" s="20" t="s">
        <v>154</v>
      </c>
      <c r="BE172" s="136">
        <f>IF(U172="základní",N172,0)</f>
        <v>0</v>
      </c>
      <c r="BF172" s="136">
        <f>IF(U172="snížená",N172,0)</f>
        <v>0</v>
      </c>
      <c r="BG172" s="136">
        <f>IF(U172="zákl. přenesená",N172,0)</f>
        <v>0</v>
      </c>
      <c r="BH172" s="136">
        <f>IF(U172="sníž. přenesená",N172,0)</f>
        <v>0</v>
      </c>
      <c r="BI172" s="136">
        <f>IF(U172="nulová",N172,0)</f>
        <v>0</v>
      </c>
      <c r="BJ172" s="20" t="s">
        <v>89</v>
      </c>
      <c r="BK172" s="136">
        <f>ROUND(L172*K172,2)</f>
        <v>0</v>
      </c>
      <c r="BL172" s="20" t="s">
        <v>159</v>
      </c>
      <c r="BM172" s="20" t="s">
        <v>459</v>
      </c>
    </row>
    <row r="173" spans="2:65" s="11" customFormat="1" ht="16.5" customHeight="1">
      <c r="B173" s="142"/>
      <c r="E173" s="143" t="s">
        <v>20</v>
      </c>
      <c r="F173" s="200" t="s">
        <v>460</v>
      </c>
      <c r="G173" s="201"/>
      <c r="H173" s="201"/>
      <c r="I173" s="201"/>
      <c r="K173" s="144">
        <v>0.38</v>
      </c>
      <c r="R173" s="145"/>
      <c r="T173" s="146"/>
      <c r="AA173" s="147"/>
      <c r="AT173" s="143" t="s">
        <v>162</v>
      </c>
      <c r="AU173" s="143" t="s">
        <v>124</v>
      </c>
      <c r="AV173" s="11" t="s">
        <v>124</v>
      </c>
      <c r="AW173" s="11" t="s">
        <v>38</v>
      </c>
      <c r="AX173" s="11" t="s">
        <v>89</v>
      </c>
      <c r="AY173" s="143" t="s">
        <v>154</v>
      </c>
    </row>
    <row r="174" spans="2:65" s="1" customFormat="1" ht="16.5" customHeight="1">
      <c r="B174" s="32"/>
      <c r="C174" s="160" t="s">
        <v>266</v>
      </c>
      <c r="D174" s="160" t="s">
        <v>461</v>
      </c>
      <c r="E174" s="161" t="s">
        <v>462</v>
      </c>
      <c r="F174" s="240" t="s">
        <v>463</v>
      </c>
      <c r="G174" s="240"/>
      <c r="H174" s="240"/>
      <c r="I174" s="240"/>
      <c r="J174" s="162" t="s">
        <v>296</v>
      </c>
      <c r="K174" s="163">
        <v>0.38</v>
      </c>
      <c r="L174" s="241"/>
      <c r="M174" s="241"/>
      <c r="N174" s="241">
        <f>ROUND(L174*K174,2)</f>
        <v>0</v>
      </c>
      <c r="O174" s="212"/>
      <c r="P174" s="212"/>
      <c r="Q174" s="212"/>
      <c r="R174" s="33"/>
      <c r="T174" s="133" t="s">
        <v>20</v>
      </c>
      <c r="U174" s="39" t="s">
        <v>46</v>
      </c>
      <c r="V174" s="134">
        <v>0</v>
      </c>
      <c r="W174" s="134">
        <f>V174*K174</f>
        <v>0</v>
      </c>
      <c r="X174" s="134">
        <v>1</v>
      </c>
      <c r="Y174" s="134">
        <f>X174*K174</f>
        <v>0.38</v>
      </c>
      <c r="Z174" s="134">
        <v>0</v>
      </c>
      <c r="AA174" s="135">
        <f>Z174*K174</f>
        <v>0</v>
      </c>
      <c r="AR174" s="20" t="s">
        <v>202</v>
      </c>
      <c r="AT174" s="20" t="s">
        <v>461</v>
      </c>
      <c r="AU174" s="20" t="s">
        <v>124</v>
      </c>
      <c r="AY174" s="20" t="s">
        <v>154</v>
      </c>
      <c r="BE174" s="136">
        <f>IF(U174="základní",N174,0)</f>
        <v>0</v>
      </c>
      <c r="BF174" s="136">
        <f>IF(U174="snížená",N174,0)</f>
        <v>0</v>
      </c>
      <c r="BG174" s="136">
        <f>IF(U174="zákl. přenesená",N174,0)</f>
        <v>0</v>
      </c>
      <c r="BH174" s="136">
        <f>IF(U174="sníž. přenesená",N174,0)</f>
        <v>0</v>
      </c>
      <c r="BI174" s="136">
        <f>IF(U174="nulová",N174,0)</f>
        <v>0</v>
      </c>
      <c r="BJ174" s="20" t="s">
        <v>89</v>
      </c>
      <c r="BK174" s="136">
        <f>ROUND(L174*K174,2)</f>
        <v>0</v>
      </c>
      <c r="BL174" s="20" t="s">
        <v>159</v>
      </c>
      <c r="BM174" s="20" t="s">
        <v>464</v>
      </c>
    </row>
    <row r="175" spans="2:65" s="9" customFormat="1" ht="29.85" customHeight="1">
      <c r="B175" s="119"/>
      <c r="D175" s="128" t="s">
        <v>137</v>
      </c>
      <c r="E175" s="128"/>
      <c r="F175" s="128"/>
      <c r="G175" s="128"/>
      <c r="H175" s="128"/>
      <c r="I175" s="128"/>
      <c r="J175" s="128"/>
      <c r="K175" s="128"/>
      <c r="L175" s="128"/>
      <c r="M175" s="128"/>
      <c r="N175" s="208">
        <f>BK175</f>
        <v>0</v>
      </c>
      <c r="O175" s="209"/>
      <c r="P175" s="209"/>
      <c r="Q175" s="209"/>
      <c r="R175" s="121"/>
      <c r="T175" s="122"/>
      <c r="W175" s="123">
        <f>SUM(W176:W182)</f>
        <v>19.438920000000003</v>
      </c>
      <c r="Y175" s="123">
        <f>SUM(Y176:Y182)</f>
        <v>1.0800076000000001</v>
      </c>
      <c r="AA175" s="124">
        <f>SUM(AA176:AA182)</f>
        <v>0</v>
      </c>
      <c r="AR175" s="125" t="s">
        <v>89</v>
      </c>
      <c r="AT175" s="126" t="s">
        <v>80</v>
      </c>
      <c r="AU175" s="126" t="s">
        <v>89</v>
      </c>
      <c r="AY175" s="125" t="s">
        <v>154</v>
      </c>
      <c r="BK175" s="127">
        <f>SUM(BK176:BK182)</f>
        <v>0</v>
      </c>
    </row>
    <row r="176" spans="2:65" s="1" customFormat="1" ht="25.5" customHeight="1">
      <c r="B176" s="32"/>
      <c r="C176" s="129" t="s">
        <v>270</v>
      </c>
      <c r="D176" s="129" t="s">
        <v>155</v>
      </c>
      <c r="E176" s="130" t="s">
        <v>465</v>
      </c>
      <c r="F176" s="211" t="s">
        <v>466</v>
      </c>
      <c r="G176" s="211"/>
      <c r="H176" s="211"/>
      <c r="I176" s="211"/>
      <c r="J176" s="131" t="s">
        <v>158</v>
      </c>
      <c r="K176" s="132">
        <v>2</v>
      </c>
      <c r="L176" s="212"/>
      <c r="M176" s="212"/>
      <c r="N176" s="212">
        <f>ROUND(L176*K176,2)</f>
        <v>0</v>
      </c>
      <c r="O176" s="212"/>
      <c r="P176" s="212"/>
      <c r="Q176" s="212"/>
      <c r="R176" s="33"/>
      <c r="T176" s="133" t="s">
        <v>20</v>
      </c>
      <c r="U176" s="39" t="s">
        <v>46</v>
      </c>
      <c r="V176" s="134">
        <v>0.76</v>
      </c>
      <c r="W176" s="134">
        <f>V176*K176</f>
        <v>1.52</v>
      </c>
      <c r="X176" s="134">
        <v>1.1999999999999999E-3</v>
      </c>
      <c r="Y176" s="134">
        <f>X176*K176</f>
        <v>2.3999999999999998E-3</v>
      </c>
      <c r="Z176" s="134">
        <v>0</v>
      </c>
      <c r="AA176" s="135">
        <f>Z176*K176</f>
        <v>0</v>
      </c>
      <c r="AR176" s="20" t="s">
        <v>159</v>
      </c>
      <c r="AT176" s="20" t="s">
        <v>155</v>
      </c>
      <c r="AU176" s="20" t="s">
        <v>124</v>
      </c>
      <c r="AY176" s="20" t="s">
        <v>154</v>
      </c>
      <c r="BE176" s="136">
        <f>IF(U176="základní",N176,0)</f>
        <v>0</v>
      </c>
      <c r="BF176" s="136">
        <f>IF(U176="snížená",N176,0)</f>
        <v>0</v>
      </c>
      <c r="BG176" s="136">
        <f>IF(U176="zákl. přenesená",N176,0)</f>
        <v>0</v>
      </c>
      <c r="BH176" s="136">
        <f>IF(U176="sníž. přenesená",N176,0)</f>
        <v>0</v>
      </c>
      <c r="BI176" s="136">
        <f>IF(U176="nulová",N176,0)</f>
        <v>0</v>
      </c>
      <c r="BJ176" s="20" t="s">
        <v>89</v>
      </c>
      <c r="BK176" s="136">
        <f>ROUND(L176*K176,2)</f>
        <v>0</v>
      </c>
      <c r="BL176" s="20" t="s">
        <v>159</v>
      </c>
      <c r="BM176" s="20" t="s">
        <v>467</v>
      </c>
    </row>
    <row r="177" spans="2:65" s="1" customFormat="1" ht="25.5" customHeight="1">
      <c r="B177" s="32"/>
      <c r="C177" s="160" t="s">
        <v>274</v>
      </c>
      <c r="D177" s="160" t="s">
        <v>461</v>
      </c>
      <c r="E177" s="161" t="s">
        <v>468</v>
      </c>
      <c r="F177" s="240" t="s">
        <v>469</v>
      </c>
      <c r="G177" s="240"/>
      <c r="H177" s="240"/>
      <c r="I177" s="240"/>
      <c r="J177" s="162" t="s">
        <v>158</v>
      </c>
      <c r="K177" s="163">
        <v>2</v>
      </c>
      <c r="L177" s="241"/>
      <c r="M177" s="241"/>
      <c r="N177" s="241">
        <f>ROUND(L177*K177,2)</f>
        <v>0</v>
      </c>
      <c r="O177" s="212"/>
      <c r="P177" s="212"/>
      <c r="Q177" s="212"/>
      <c r="R177" s="33"/>
      <c r="T177" s="133" t="s">
        <v>20</v>
      </c>
      <c r="U177" s="39" t="s">
        <v>46</v>
      </c>
      <c r="V177" s="134">
        <v>0</v>
      </c>
      <c r="W177" s="134">
        <f>V177*K177</f>
        <v>0</v>
      </c>
      <c r="X177" s="134">
        <v>0.02</v>
      </c>
      <c r="Y177" s="134">
        <f>X177*K177</f>
        <v>0.04</v>
      </c>
      <c r="Z177" s="134">
        <v>0</v>
      </c>
      <c r="AA177" s="135">
        <f>Z177*K177</f>
        <v>0</v>
      </c>
      <c r="AR177" s="20" t="s">
        <v>202</v>
      </c>
      <c r="AT177" s="20" t="s">
        <v>461</v>
      </c>
      <c r="AU177" s="20" t="s">
        <v>124</v>
      </c>
      <c r="AY177" s="20" t="s">
        <v>154</v>
      </c>
      <c r="BE177" s="136">
        <f>IF(U177="základní",N177,0)</f>
        <v>0</v>
      </c>
      <c r="BF177" s="136">
        <f>IF(U177="snížená",N177,0)</f>
        <v>0</v>
      </c>
      <c r="BG177" s="136">
        <f>IF(U177="zákl. přenesená",N177,0)</f>
        <v>0</v>
      </c>
      <c r="BH177" s="136">
        <f>IF(U177="sníž. přenesená",N177,0)</f>
        <v>0</v>
      </c>
      <c r="BI177" s="136">
        <f>IF(U177="nulová",N177,0)</f>
        <v>0</v>
      </c>
      <c r="BJ177" s="20" t="s">
        <v>89</v>
      </c>
      <c r="BK177" s="136">
        <f>ROUND(L177*K177,2)</f>
        <v>0</v>
      </c>
      <c r="BL177" s="20" t="s">
        <v>159</v>
      </c>
      <c r="BM177" s="20" t="s">
        <v>470</v>
      </c>
    </row>
    <row r="178" spans="2:65" s="1" customFormat="1" ht="25.5" customHeight="1">
      <c r="B178" s="32"/>
      <c r="C178" s="129" t="s">
        <v>278</v>
      </c>
      <c r="D178" s="129" t="s">
        <v>155</v>
      </c>
      <c r="E178" s="130" t="s">
        <v>471</v>
      </c>
      <c r="F178" s="211" t="s">
        <v>472</v>
      </c>
      <c r="G178" s="211"/>
      <c r="H178" s="211"/>
      <c r="I178" s="211"/>
      <c r="J178" s="131" t="s">
        <v>158</v>
      </c>
      <c r="K178" s="132">
        <v>9</v>
      </c>
      <c r="L178" s="212"/>
      <c r="M178" s="212"/>
      <c r="N178" s="212">
        <f>ROUND(L178*K178,2)</f>
        <v>0</v>
      </c>
      <c r="O178" s="212"/>
      <c r="P178" s="212"/>
      <c r="Q178" s="212"/>
      <c r="R178" s="33"/>
      <c r="T178" s="133" t="s">
        <v>20</v>
      </c>
      <c r="U178" s="39" t="s">
        <v>46</v>
      </c>
      <c r="V178" s="134">
        <v>0.25</v>
      </c>
      <c r="W178" s="134">
        <f>V178*K178</f>
        <v>2.25</v>
      </c>
      <c r="X178" s="134">
        <v>2.3400000000000001E-3</v>
      </c>
      <c r="Y178" s="134">
        <f>X178*K178</f>
        <v>2.1060000000000002E-2</v>
      </c>
      <c r="Z178" s="134">
        <v>0</v>
      </c>
      <c r="AA178" s="135">
        <f>Z178*K178</f>
        <v>0</v>
      </c>
      <c r="AR178" s="20" t="s">
        <v>159</v>
      </c>
      <c r="AT178" s="20" t="s">
        <v>155</v>
      </c>
      <c r="AU178" s="20" t="s">
        <v>124</v>
      </c>
      <c r="AY178" s="20" t="s">
        <v>154</v>
      </c>
      <c r="BE178" s="136">
        <f>IF(U178="základní",N178,0)</f>
        <v>0</v>
      </c>
      <c r="BF178" s="136">
        <f>IF(U178="snížená",N178,0)</f>
        <v>0</v>
      </c>
      <c r="BG178" s="136">
        <f>IF(U178="zákl. přenesená",N178,0)</f>
        <v>0</v>
      </c>
      <c r="BH178" s="136">
        <f>IF(U178="sníž. přenesená",N178,0)</f>
        <v>0</v>
      </c>
      <c r="BI178" s="136">
        <f>IF(U178="nulová",N178,0)</f>
        <v>0</v>
      </c>
      <c r="BJ178" s="20" t="s">
        <v>89</v>
      </c>
      <c r="BK178" s="136">
        <f>ROUND(L178*K178,2)</f>
        <v>0</v>
      </c>
      <c r="BL178" s="20" t="s">
        <v>159</v>
      </c>
      <c r="BM178" s="20" t="s">
        <v>473</v>
      </c>
    </row>
    <row r="179" spans="2:65" s="11" customFormat="1" ht="16.5" customHeight="1">
      <c r="B179" s="142"/>
      <c r="E179" s="143" t="s">
        <v>20</v>
      </c>
      <c r="F179" s="200" t="s">
        <v>474</v>
      </c>
      <c r="G179" s="201"/>
      <c r="H179" s="201"/>
      <c r="I179" s="201"/>
      <c r="K179" s="144">
        <v>9</v>
      </c>
      <c r="R179" s="145"/>
      <c r="T179" s="146"/>
      <c r="AA179" s="147"/>
      <c r="AT179" s="143" t="s">
        <v>162</v>
      </c>
      <c r="AU179" s="143" t="s">
        <v>124</v>
      </c>
      <c r="AV179" s="11" t="s">
        <v>124</v>
      </c>
      <c r="AW179" s="11" t="s">
        <v>38</v>
      </c>
      <c r="AX179" s="11" t="s">
        <v>89</v>
      </c>
      <c r="AY179" s="143" t="s">
        <v>154</v>
      </c>
    </row>
    <row r="180" spans="2:65" s="1" customFormat="1" ht="16.5" customHeight="1">
      <c r="B180" s="32"/>
      <c r="C180" s="160" t="s">
        <v>282</v>
      </c>
      <c r="D180" s="160" t="s">
        <v>461</v>
      </c>
      <c r="E180" s="161" t="s">
        <v>475</v>
      </c>
      <c r="F180" s="240" t="s">
        <v>476</v>
      </c>
      <c r="G180" s="240"/>
      <c r="H180" s="240"/>
      <c r="I180" s="240"/>
      <c r="J180" s="162" t="s">
        <v>158</v>
      </c>
      <c r="K180" s="163">
        <v>9</v>
      </c>
      <c r="L180" s="241"/>
      <c r="M180" s="241"/>
      <c r="N180" s="241">
        <f>ROUND(L180*K180,2)</f>
        <v>0</v>
      </c>
      <c r="O180" s="212"/>
      <c r="P180" s="212"/>
      <c r="Q180" s="212"/>
      <c r="R180" s="33"/>
      <c r="T180" s="133" t="s">
        <v>20</v>
      </c>
      <c r="U180" s="39" t="s">
        <v>46</v>
      </c>
      <c r="V180" s="134">
        <v>0</v>
      </c>
      <c r="W180" s="134">
        <f>V180*K180</f>
        <v>0</v>
      </c>
      <c r="X180" s="134">
        <v>0.10100000000000001</v>
      </c>
      <c r="Y180" s="134">
        <f>X180*K180</f>
        <v>0.90900000000000003</v>
      </c>
      <c r="Z180" s="134">
        <v>0</v>
      </c>
      <c r="AA180" s="135">
        <f>Z180*K180</f>
        <v>0</v>
      </c>
      <c r="AR180" s="20" t="s">
        <v>202</v>
      </c>
      <c r="AT180" s="20" t="s">
        <v>461</v>
      </c>
      <c r="AU180" s="20" t="s">
        <v>124</v>
      </c>
      <c r="AY180" s="20" t="s">
        <v>154</v>
      </c>
      <c r="BE180" s="136">
        <f>IF(U180="základní",N180,0)</f>
        <v>0</v>
      </c>
      <c r="BF180" s="136">
        <f>IF(U180="snížená",N180,0)</f>
        <v>0</v>
      </c>
      <c r="BG180" s="136">
        <f>IF(U180="zákl. přenesená",N180,0)</f>
        <v>0</v>
      </c>
      <c r="BH180" s="136">
        <f>IF(U180="sníž. přenesená",N180,0)</f>
        <v>0</v>
      </c>
      <c r="BI180" s="136">
        <f>IF(U180="nulová",N180,0)</f>
        <v>0</v>
      </c>
      <c r="BJ180" s="20" t="s">
        <v>89</v>
      </c>
      <c r="BK180" s="136">
        <f>ROUND(L180*K180,2)</f>
        <v>0</v>
      </c>
      <c r="BL180" s="20" t="s">
        <v>159</v>
      </c>
      <c r="BM180" s="20" t="s">
        <v>477</v>
      </c>
    </row>
    <row r="181" spans="2:65" s="1" customFormat="1" ht="25.5" customHeight="1">
      <c r="B181" s="32"/>
      <c r="C181" s="129" t="s">
        <v>288</v>
      </c>
      <c r="D181" s="129" t="s">
        <v>155</v>
      </c>
      <c r="E181" s="130" t="s">
        <v>381</v>
      </c>
      <c r="F181" s="211" t="s">
        <v>382</v>
      </c>
      <c r="G181" s="211"/>
      <c r="H181" s="211"/>
      <c r="I181" s="211"/>
      <c r="J181" s="131" t="s">
        <v>168</v>
      </c>
      <c r="K181" s="132">
        <v>20.14</v>
      </c>
      <c r="L181" s="212"/>
      <c r="M181" s="212"/>
      <c r="N181" s="212">
        <f>ROUND(L181*K181,2)</f>
        <v>0</v>
      </c>
      <c r="O181" s="212"/>
      <c r="P181" s="212"/>
      <c r="Q181" s="212"/>
      <c r="R181" s="33"/>
      <c r="T181" s="133" t="s">
        <v>20</v>
      </c>
      <c r="U181" s="39" t="s">
        <v>46</v>
      </c>
      <c r="V181" s="134">
        <v>0.27300000000000002</v>
      </c>
      <c r="W181" s="134">
        <f>V181*K181</f>
        <v>5.4982200000000008</v>
      </c>
      <c r="X181" s="134">
        <v>0</v>
      </c>
      <c r="Y181" s="134">
        <f>X181*K181</f>
        <v>0</v>
      </c>
      <c r="Z181" s="134">
        <v>0</v>
      </c>
      <c r="AA181" s="135">
        <f>Z181*K181</f>
        <v>0</v>
      </c>
      <c r="AR181" s="20" t="s">
        <v>159</v>
      </c>
      <c r="AT181" s="20" t="s">
        <v>155</v>
      </c>
      <c r="AU181" s="20" t="s">
        <v>124</v>
      </c>
      <c r="AY181" s="20" t="s">
        <v>154</v>
      </c>
      <c r="BE181" s="136">
        <f>IF(U181="základní",N181,0)</f>
        <v>0</v>
      </c>
      <c r="BF181" s="136">
        <f>IF(U181="snížená",N181,0)</f>
        <v>0</v>
      </c>
      <c r="BG181" s="136">
        <f>IF(U181="zákl. přenesená",N181,0)</f>
        <v>0</v>
      </c>
      <c r="BH181" s="136">
        <f>IF(U181="sníž. přenesená",N181,0)</f>
        <v>0</v>
      </c>
      <c r="BI181" s="136">
        <f>IF(U181="nulová",N181,0)</f>
        <v>0</v>
      </c>
      <c r="BJ181" s="20" t="s">
        <v>89</v>
      </c>
      <c r="BK181" s="136">
        <f>ROUND(L181*K181,2)</f>
        <v>0</v>
      </c>
      <c r="BL181" s="20" t="s">
        <v>159</v>
      </c>
      <c r="BM181" s="20" t="s">
        <v>478</v>
      </c>
    </row>
    <row r="182" spans="2:65" s="1" customFormat="1" ht="25.5" customHeight="1">
      <c r="B182" s="32"/>
      <c r="C182" s="129" t="s">
        <v>293</v>
      </c>
      <c r="D182" s="129" t="s">
        <v>155</v>
      </c>
      <c r="E182" s="130" t="s">
        <v>386</v>
      </c>
      <c r="F182" s="211" t="s">
        <v>387</v>
      </c>
      <c r="G182" s="211"/>
      <c r="H182" s="211"/>
      <c r="I182" s="211"/>
      <c r="J182" s="131" t="s">
        <v>168</v>
      </c>
      <c r="K182" s="132">
        <v>20.14</v>
      </c>
      <c r="L182" s="212"/>
      <c r="M182" s="212"/>
      <c r="N182" s="212">
        <f>ROUND(L182*K182,2)</f>
        <v>0</v>
      </c>
      <c r="O182" s="212"/>
      <c r="P182" s="212"/>
      <c r="Q182" s="212"/>
      <c r="R182" s="33"/>
      <c r="T182" s="133" t="s">
        <v>20</v>
      </c>
      <c r="U182" s="39" t="s">
        <v>46</v>
      </c>
      <c r="V182" s="134">
        <v>0.505</v>
      </c>
      <c r="W182" s="134">
        <f>V182*K182</f>
        <v>10.1707</v>
      </c>
      <c r="X182" s="134">
        <v>5.3400000000000001E-3</v>
      </c>
      <c r="Y182" s="134">
        <f>X182*K182</f>
        <v>0.10754760000000001</v>
      </c>
      <c r="Z182" s="134">
        <v>0</v>
      </c>
      <c r="AA182" s="135">
        <f>Z182*K182</f>
        <v>0</v>
      </c>
      <c r="AR182" s="20" t="s">
        <v>159</v>
      </c>
      <c r="AT182" s="20" t="s">
        <v>155</v>
      </c>
      <c r="AU182" s="20" t="s">
        <v>124</v>
      </c>
      <c r="AY182" s="20" t="s">
        <v>154</v>
      </c>
      <c r="BE182" s="136">
        <f>IF(U182="základní",N182,0)</f>
        <v>0</v>
      </c>
      <c r="BF182" s="136">
        <f>IF(U182="snížená",N182,0)</f>
        <v>0</v>
      </c>
      <c r="BG182" s="136">
        <f>IF(U182="zákl. přenesená",N182,0)</f>
        <v>0</v>
      </c>
      <c r="BH182" s="136">
        <f>IF(U182="sníž. přenesená",N182,0)</f>
        <v>0</v>
      </c>
      <c r="BI182" s="136">
        <f>IF(U182="nulová",N182,0)</f>
        <v>0</v>
      </c>
      <c r="BJ182" s="20" t="s">
        <v>89</v>
      </c>
      <c r="BK182" s="136">
        <f>ROUND(L182*K182,2)</f>
        <v>0</v>
      </c>
      <c r="BL182" s="20" t="s">
        <v>159</v>
      </c>
      <c r="BM182" s="20" t="s">
        <v>479</v>
      </c>
    </row>
    <row r="183" spans="2:65" s="9" customFormat="1" ht="29.85" customHeight="1">
      <c r="B183" s="119"/>
      <c r="D183" s="128" t="s">
        <v>325</v>
      </c>
      <c r="E183" s="128"/>
      <c r="F183" s="128"/>
      <c r="G183" s="128"/>
      <c r="H183" s="128"/>
      <c r="I183" s="128"/>
      <c r="J183" s="128"/>
      <c r="K183" s="128"/>
      <c r="L183" s="128"/>
      <c r="M183" s="128"/>
      <c r="N183" s="208">
        <f>BK183</f>
        <v>0</v>
      </c>
      <c r="O183" s="209"/>
      <c r="P183" s="209"/>
      <c r="Q183" s="209"/>
      <c r="R183" s="121"/>
      <c r="T183" s="122"/>
      <c r="W183" s="123">
        <f>W184</f>
        <v>40.0413</v>
      </c>
      <c r="Y183" s="123">
        <f>Y184</f>
        <v>0</v>
      </c>
      <c r="AA183" s="124">
        <f>AA184</f>
        <v>0</v>
      </c>
      <c r="AR183" s="125" t="s">
        <v>89</v>
      </c>
      <c r="AT183" s="126" t="s">
        <v>80</v>
      </c>
      <c r="AU183" s="126" t="s">
        <v>89</v>
      </c>
      <c r="AY183" s="125" t="s">
        <v>154</v>
      </c>
      <c r="BK183" s="127">
        <f>BK184</f>
        <v>0</v>
      </c>
    </row>
    <row r="184" spans="2:65" s="1" customFormat="1" ht="25.5" customHeight="1">
      <c r="B184" s="32"/>
      <c r="C184" s="129" t="s">
        <v>298</v>
      </c>
      <c r="D184" s="129" t="s">
        <v>155</v>
      </c>
      <c r="E184" s="130" t="s">
        <v>480</v>
      </c>
      <c r="F184" s="211" t="s">
        <v>481</v>
      </c>
      <c r="G184" s="211"/>
      <c r="H184" s="211"/>
      <c r="I184" s="211"/>
      <c r="J184" s="131" t="s">
        <v>296</v>
      </c>
      <c r="K184" s="132">
        <v>61.601999999999997</v>
      </c>
      <c r="L184" s="212"/>
      <c r="M184" s="212"/>
      <c r="N184" s="212">
        <f>ROUND(L184*K184,2)</f>
        <v>0</v>
      </c>
      <c r="O184" s="212"/>
      <c r="P184" s="212"/>
      <c r="Q184" s="212"/>
      <c r="R184" s="33"/>
      <c r="T184" s="133" t="s">
        <v>20</v>
      </c>
      <c r="U184" s="39" t="s">
        <v>46</v>
      </c>
      <c r="V184" s="134">
        <v>0.65</v>
      </c>
      <c r="W184" s="134">
        <f>V184*K184</f>
        <v>40.0413</v>
      </c>
      <c r="X184" s="134">
        <v>0</v>
      </c>
      <c r="Y184" s="134">
        <f>X184*K184</f>
        <v>0</v>
      </c>
      <c r="Z184" s="134">
        <v>0</v>
      </c>
      <c r="AA184" s="135">
        <f>Z184*K184</f>
        <v>0</v>
      </c>
      <c r="AR184" s="20" t="s">
        <v>159</v>
      </c>
      <c r="AT184" s="20" t="s">
        <v>155</v>
      </c>
      <c r="AU184" s="20" t="s">
        <v>124</v>
      </c>
      <c r="AY184" s="20" t="s">
        <v>154</v>
      </c>
      <c r="BE184" s="136">
        <f>IF(U184="základní",N184,0)</f>
        <v>0</v>
      </c>
      <c r="BF184" s="136">
        <f>IF(U184="snížená",N184,0)</f>
        <v>0</v>
      </c>
      <c r="BG184" s="136">
        <f>IF(U184="zákl. přenesená",N184,0)</f>
        <v>0</v>
      </c>
      <c r="BH184" s="136">
        <f>IF(U184="sníž. přenesená",N184,0)</f>
        <v>0</v>
      </c>
      <c r="BI184" s="136">
        <f>IF(U184="nulová",N184,0)</f>
        <v>0</v>
      </c>
      <c r="BJ184" s="20" t="s">
        <v>89</v>
      </c>
      <c r="BK184" s="136">
        <f>ROUND(L184*K184,2)</f>
        <v>0</v>
      </c>
      <c r="BL184" s="20" t="s">
        <v>159</v>
      </c>
      <c r="BM184" s="20" t="s">
        <v>482</v>
      </c>
    </row>
    <row r="185" spans="2:65" s="9" customFormat="1" ht="37.35" customHeight="1">
      <c r="B185" s="119"/>
      <c r="D185" s="120" t="s">
        <v>396</v>
      </c>
      <c r="E185" s="120"/>
      <c r="F185" s="120"/>
      <c r="G185" s="120"/>
      <c r="H185" s="120"/>
      <c r="I185" s="120"/>
      <c r="J185" s="120"/>
      <c r="K185" s="120"/>
      <c r="L185" s="120"/>
      <c r="M185" s="120"/>
      <c r="N185" s="238">
        <f>BK185</f>
        <v>0</v>
      </c>
      <c r="O185" s="239"/>
      <c r="P185" s="239"/>
      <c r="Q185" s="239"/>
      <c r="R185" s="121"/>
      <c r="T185" s="122"/>
      <c r="W185" s="123">
        <f>W186+W204+W230+W242+W250+W257</f>
        <v>238.473062</v>
      </c>
      <c r="Y185" s="123">
        <f>Y186+Y204+Y230+Y242+Y250+Y257</f>
        <v>3.9098319500000001</v>
      </c>
      <c r="AA185" s="124">
        <f>AA186+AA204+AA230+AA242+AA250+AA257</f>
        <v>0</v>
      </c>
      <c r="AR185" s="125" t="s">
        <v>124</v>
      </c>
      <c r="AT185" s="126" t="s">
        <v>80</v>
      </c>
      <c r="AU185" s="126" t="s">
        <v>81</v>
      </c>
      <c r="AY185" s="125" t="s">
        <v>154</v>
      </c>
      <c r="BK185" s="127">
        <f>BK186+BK204+BK230+BK242+BK250+BK257</f>
        <v>0</v>
      </c>
    </row>
    <row r="186" spans="2:65" s="9" customFormat="1" ht="19.899999999999999" customHeight="1">
      <c r="B186" s="119"/>
      <c r="D186" s="128" t="s">
        <v>397</v>
      </c>
      <c r="E186" s="128"/>
      <c r="F186" s="128"/>
      <c r="G186" s="128"/>
      <c r="H186" s="128"/>
      <c r="I186" s="128"/>
      <c r="J186" s="128"/>
      <c r="K186" s="128"/>
      <c r="L186" s="128"/>
      <c r="M186" s="128"/>
      <c r="N186" s="206">
        <f>BK186</f>
        <v>0</v>
      </c>
      <c r="O186" s="207"/>
      <c r="P186" s="207"/>
      <c r="Q186" s="207"/>
      <c r="R186" s="121"/>
      <c r="T186" s="122"/>
      <c r="W186" s="123">
        <f>SUM(W187:W203)</f>
        <v>6.174046999999999</v>
      </c>
      <c r="Y186" s="123">
        <f>SUM(Y187:Y203)</f>
        <v>0.31407774999999999</v>
      </c>
      <c r="AA186" s="124">
        <f>SUM(AA187:AA203)</f>
        <v>0</v>
      </c>
      <c r="AR186" s="125" t="s">
        <v>124</v>
      </c>
      <c r="AT186" s="126" t="s">
        <v>80</v>
      </c>
      <c r="AU186" s="126" t="s">
        <v>89</v>
      </c>
      <c r="AY186" s="125" t="s">
        <v>154</v>
      </c>
      <c r="BK186" s="127">
        <f>SUM(BK187:BK203)</f>
        <v>0</v>
      </c>
    </row>
    <row r="187" spans="2:65" s="1" customFormat="1" ht="25.5" customHeight="1">
      <c r="B187" s="32"/>
      <c r="C187" s="129" t="s">
        <v>302</v>
      </c>
      <c r="D187" s="129" t="s">
        <v>155</v>
      </c>
      <c r="E187" s="130" t="s">
        <v>483</v>
      </c>
      <c r="F187" s="211" t="s">
        <v>484</v>
      </c>
      <c r="G187" s="211"/>
      <c r="H187" s="211"/>
      <c r="I187" s="211"/>
      <c r="J187" s="131" t="s">
        <v>168</v>
      </c>
      <c r="K187" s="132">
        <v>52.274999999999999</v>
      </c>
      <c r="L187" s="212"/>
      <c r="M187" s="212"/>
      <c r="N187" s="212">
        <f>ROUND(L187*K187,2)</f>
        <v>0</v>
      </c>
      <c r="O187" s="212"/>
      <c r="P187" s="212"/>
      <c r="Q187" s="212"/>
      <c r="R187" s="33"/>
      <c r="T187" s="133" t="s">
        <v>20</v>
      </c>
      <c r="U187" s="39" t="s">
        <v>46</v>
      </c>
      <c r="V187" s="134">
        <v>4.5999999999999999E-2</v>
      </c>
      <c r="W187" s="134">
        <f>V187*K187</f>
        <v>2.4046499999999997</v>
      </c>
      <c r="X187" s="134">
        <v>0</v>
      </c>
      <c r="Y187" s="134">
        <f>X187*K187</f>
        <v>0</v>
      </c>
      <c r="Z187" s="134">
        <v>0</v>
      </c>
      <c r="AA187" s="135">
        <f>Z187*K187</f>
        <v>0</v>
      </c>
      <c r="AR187" s="20" t="s">
        <v>239</v>
      </c>
      <c r="AT187" s="20" t="s">
        <v>155</v>
      </c>
      <c r="AU187" s="20" t="s">
        <v>124</v>
      </c>
      <c r="AY187" s="20" t="s">
        <v>154</v>
      </c>
      <c r="BE187" s="136">
        <f>IF(U187="základní",N187,0)</f>
        <v>0</v>
      </c>
      <c r="BF187" s="136">
        <f>IF(U187="snížená",N187,0)</f>
        <v>0</v>
      </c>
      <c r="BG187" s="136">
        <f>IF(U187="zákl. přenesená",N187,0)</f>
        <v>0</v>
      </c>
      <c r="BH187" s="136">
        <f>IF(U187="sníž. přenesená",N187,0)</f>
        <v>0</v>
      </c>
      <c r="BI187" s="136">
        <f>IF(U187="nulová",N187,0)</f>
        <v>0</v>
      </c>
      <c r="BJ187" s="20" t="s">
        <v>89</v>
      </c>
      <c r="BK187" s="136">
        <f>ROUND(L187*K187,2)</f>
        <v>0</v>
      </c>
      <c r="BL187" s="20" t="s">
        <v>239</v>
      </c>
      <c r="BM187" s="20" t="s">
        <v>485</v>
      </c>
    </row>
    <row r="188" spans="2:65" s="11" customFormat="1" ht="16.5" customHeight="1">
      <c r="B188" s="142"/>
      <c r="E188" s="143" t="s">
        <v>20</v>
      </c>
      <c r="F188" s="200" t="s">
        <v>486</v>
      </c>
      <c r="G188" s="201"/>
      <c r="H188" s="201"/>
      <c r="I188" s="201"/>
      <c r="K188" s="144">
        <v>24</v>
      </c>
      <c r="R188" s="145"/>
      <c r="T188" s="146"/>
      <c r="AA188" s="147"/>
      <c r="AT188" s="143" t="s">
        <v>162</v>
      </c>
      <c r="AU188" s="143" t="s">
        <v>124</v>
      </c>
      <c r="AV188" s="11" t="s">
        <v>124</v>
      </c>
      <c r="AW188" s="11" t="s">
        <v>38</v>
      </c>
      <c r="AX188" s="11" t="s">
        <v>81</v>
      </c>
      <c r="AY188" s="143" t="s">
        <v>154</v>
      </c>
    </row>
    <row r="189" spans="2:65" s="11" customFormat="1" ht="16.5" customHeight="1">
      <c r="B189" s="142"/>
      <c r="E189" s="143" t="s">
        <v>20</v>
      </c>
      <c r="F189" s="213" t="s">
        <v>487</v>
      </c>
      <c r="G189" s="214"/>
      <c r="H189" s="214"/>
      <c r="I189" s="214"/>
      <c r="K189" s="144">
        <v>28.274999999999999</v>
      </c>
      <c r="R189" s="145"/>
      <c r="T189" s="146"/>
      <c r="AA189" s="147"/>
      <c r="AT189" s="143" t="s">
        <v>162</v>
      </c>
      <c r="AU189" s="143" t="s">
        <v>124</v>
      </c>
      <c r="AV189" s="11" t="s">
        <v>124</v>
      </c>
      <c r="AW189" s="11" t="s">
        <v>38</v>
      </c>
      <c r="AX189" s="11" t="s">
        <v>81</v>
      </c>
      <c r="AY189" s="143" t="s">
        <v>154</v>
      </c>
    </row>
    <row r="190" spans="2:65" s="12" customFormat="1" ht="16.5" customHeight="1">
      <c r="B190" s="148"/>
      <c r="E190" s="149" t="s">
        <v>20</v>
      </c>
      <c r="F190" s="215" t="s">
        <v>165</v>
      </c>
      <c r="G190" s="216"/>
      <c r="H190" s="216"/>
      <c r="I190" s="216"/>
      <c r="K190" s="150">
        <v>52.274999999999999</v>
      </c>
      <c r="R190" s="151"/>
      <c r="T190" s="152"/>
      <c r="AA190" s="153"/>
      <c r="AT190" s="149" t="s">
        <v>162</v>
      </c>
      <c r="AU190" s="149" t="s">
        <v>124</v>
      </c>
      <c r="AV190" s="12" t="s">
        <v>159</v>
      </c>
      <c r="AW190" s="12" t="s">
        <v>38</v>
      </c>
      <c r="AX190" s="12" t="s">
        <v>89</v>
      </c>
      <c r="AY190" s="149" t="s">
        <v>154</v>
      </c>
    </row>
    <row r="191" spans="2:65" s="1" customFormat="1" ht="16.5" customHeight="1">
      <c r="B191" s="32"/>
      <c r="C191" s="160" t="s">
        <v>307</v>
      </c>
      <c r="D191" s="160" t="s">
        <v>461</v>
      </c>
      <c r="E191" s="161" t="s">
        <v>488</v>
      </c>
      <c r="F191" s="240" t="s">
        <v>489</v>
      </c>
      <c r="G191" s="240"/>
      <c r="H191" s="240"/>
      <c r="I191" s="240"/>
      <c r="J191" s="162" t="s">
        <v>296</v>
      </c>
      <c r="K191" s="163">
        <v>7.8E-2</v>
      </c>
      <c r="L191" s="241"/>
      <c r="M191" s="241"/>
      <c r="N191" s="241">
        <f>ROUND(L191*K191,2)</f>
        <v>0</v>
      </c>
      <c r="O191" s="212"/>
      <c r="P191" s="212"/>
      <c r="Q191" s="212"/>
      <c r="R191" s="33"/>
      <c r="T191" s="133" t="s">
        <v>20</v>
      </c>
      <c r="U191" s="39" t="s">
        <v>46</v>
      </c>
      <c r="V191" s="134">
        <v>0</v>
      </c>
      <c r="W191" s="134">
        <f>V191*K191</f>
        <v>0</v>
      </c>
      <c r="X191" s="134">
        <v>1</v>
      </c>
      <c r="Y191" s="134">
        <f>X191*K191</f>
        <v>7.8E-2</v>
      </c>
      <c r="Z191" s="134">
        <v>0</v>
      </c>
      <c r="AA191" s="135">
        <f>Z191*K191</f>
        <v>0</v>
      </c>
      <c r="AR191" s="20" t="s">
        <v>307</v>
      </c>
      <c r="AT191" s="20" t="s">
        <v>461</v>
      </c>
      <c r="AU191" s="20" t="s">
        <v>124</v>
      </c>
      <c r="AY191" s="20" t="s">
        <v>154</v>
      </c>
      <c r="BE191" s="136">
        <f>IF(U191="základní",N191,0)</f>
        <v>0</v>
      </c>
      <c r="BF191" s="136">
        <f>IF(U191="snížená",N191,0)</f>
        <v>0</v>
      </c>
      <c r="BG191" s="136">
        <f>IF(U191="zákl. přenesená",N191,0)</f>
        <v>0</v>
      </c>
      <c r="BH191" s="136">
        <f>IF(U191="sníž. přenesená",N191,0)</f>
        <v>0</v>
      </c>
      <c r="BI191" s="136">
        <f>IF(U191="nulová",N191,0)</f>
        <v>0</v>
      </c>
      <c r="BJ191" s="20" t="s">
        <v>89</v>
      </c>
      <c r="BK191" s="136">
        <f>ROUND(L191*K191,2)</f>
        <v>0</v>
      </c>
      <c r="BL191" s="20" t="s">
        <v>239</v>
      </c>
      <c r="BM191" s="20" t="s">
        <v>490</v>
      </c>
    </row>
    <row r="192" spans="2:65" s="1" customFormat="1" ht="38.25" customHeight="1">
      <c r="B192" s="32"/>
      <c r="C192" s="129" t="s">
        <v>312</v>
      </c>
      <c r="D192" s="129" t="s">
        <v>155</v>
      </c>
      <c r="E192" s="130" t="s">
        <v>491</v>
      </c>
      <c r="F192" s="211" t="s">
        <v>492</v>
      </c>
      <c r="G192" s="211"/>
      <c r="H192" s="211"/>
      <c r="I192" s="211"/>
      <c r="J192" s="131" t="s">
        <v>168</v>
      </c>
      <c r="K192" s="132">
        <v>52.274999999999999</v>
      </c>
      <c r="L192" s="212"/>
      <c r="M192" s="212"/>
      <c r="N192" s="212">
        <f>ROUND(L192*K192,2)</f>
        <v>0</v>
      </c>
      <c r="O192" s="212"/>
      <c r="P192" s="212"/>
      <c r="Q192" s="212"/>
      <c r="R192" s="33"/>
      <c r="T192" s="133" t="s">
        <v>20</v>
      </c>
      <c r="U192" s="39" t="s">
        <v>46</v>
      </c>
      <c r="V192" s="134">
        <v>2.3E-2</v>
      </c>
      <c r="W192" s="134">
        <f>V192*K192</f>
        <v>1.2023249999999999</v>
      </c>
      <c r="X192" s="134">
        <v>1.0000000000000001E-5</v>
      </c>
      <c r="Y192" s="134">
        <f>X192*K192</f>
        <v>5.2274999999999999E-4</v>
      </c>
      <c r="Z192" s="134">
        <v>0</v>
      </c>
      <c r="AA192" s="135">
        <f>Z192*K192</f>
        <v>0</v>
      </c>
      <c r="AR192" s="20" t="s">
        <v>239</v>
      </c>
      <c r="AT192" s="20" t="s">
        <v>155</v>
      </c>
      <c r="AU192" s="20" t="s">
        <v>124</v>
      </c>
      <c r="AY192" s="20" t="s">
        <v>154</v>
      </c>
      <c r="BE192" s="136">
        <f>IF(U192="základní",N192,0)</f>
        <v>0</v>
      </c>
      <c r="BF192" s="136">
        <f>IF(U192="snížená",N192,0)</f>
        <v>0</v>
      </c>
      <c r="BG192" s="136">
        <f>IF(U192="zákl. přenesená",N192,0)</f>
        <v>0</v>
      </c>
      <c r="BH192" s="136">
        <f>IF(U192="sníž. přenesená",N192,0)</f>
        <v>0</v>
      </c>
      <c r="BI192" s="136">
        <f>IF(U192="nulová",N192,0)</f>
        <v>0</v>
      </c>
      <c r="BJ192" s="20" t="s">
        <v>89</v>
      </c>
      <c r="BK192" s="136">
        <f>ROUND(L192*K192,2)</f>
        <v>0</v>
      </c>
      <c r="BL192" s="20" t="s">
        <v>239</v>
      </c>
      <c r="BM192" s="20" t="s">
        <v>493</v>
      </c>
    </row>
    <row r="193" spans="2:65" s="11" customFormat="1" ht="16.5" customHeight="1">
      <c r="B193" s="142"/>
      <c r="E193" s="143" t="s">
        <v>20</v>
      </c>
      <c r="F193" s="200" t="s">
        <v>494</v>
      </c>
      <c r="G193" s="201"/>
      <c r="H193" s="201"/>
      <c r="I193" s="201"/>
      <c r="K193" s="144">
        <v>24</v>
      </c>
      <c r="R193" s="145"/>
      <c r="T193" s="146"/>
      <c r="AA193" s="147"/>
      <c r="AT193" s="143" t="s">
        <v>162</v>
      </c>
      <c r="AU193" s="143" t="s">
        <v>124</v>
      </c>
      <c r="AV193" s="11" t="s">
        <v>124</v>
      </c>
      <c r="AW193" s="11" t="s">
        <v>38</v>
      </c>
      <c r="AX193" s="11" t="s">
        <v>81</v>
      </c>
      <c r="AY193" s="143" t="s">
        <v>154</v>
      </c>
    </row>
    <row r="194" spans="2:65" s="11" customFormat="1" ht="16.5" customHeight="1">
      <c r="B194" s="142"/>
      <c r="E194" s="143" t="s">
        <v>20</v>
      </c>
      <c r="F194" s="213" t="s">
        <v>487</v>
      </c>
      <c r="G194" s="214"/>
      <c r="H194" s="214"/>
      <c r="I194" s="214"/>
      <c r="K194" s="144">
        <v>28.274999999999999</v>
      </c>
      <c r="R194" s="145"/>
      <c r="T194" s="146"/>
      <c r="AA194" s="147"/>
      <c r="AT194" s="143" t="s">
        <v>162</v>
      </c>
      <c r="AU194" s="143" t="s">
        <v>124</v>
      </c>
      <c r="AV194" s="11" t="s">
        <v>124</v>
      </c>
      <c r="AW194" s="11" t="s">
        <v>38</v>
      </c>
      <c r="AX194" s="11" t="s">
        <v>81</v>
      </c>
      <c r="AY194" s="143" t="s">
        <v>154</v>
      </c>
    </row>
    <row r="195" spans="2:65" s="12" customFormat="1" ht="16.5" customHeight="1">
      <c r="B195" s="148"/>
      <c r="E195" s="149" t="s">
        <v>20</v>
      </c>
      <c r="F195" s="215" t="s">
        <v>165</v>
      </c>
      <c r="G195" s="216"/>
      <c r="H195" s="216"/>
      <c r="I195" s="216"/>
      <c r="K195" s="150">
        <v>52.274999999999999</v>
      </c>
      <c r="R195" s="151"/>
      <c r="T195" s="152"/>
      <c r="AA195" s="153"/>
      <c r="AT195" s="149" t="s">
        <v>162</v>
      </c>
      <c r="AU195" s="149" t="s">
        <v>124</v>
      </c>
      <c r="AV195" s="12" t="s">
        <v>159</v>
      </c>
      <c r="AW195" s="12" t="s">
        <v>38</v>
      </c>
      <c r="AX195" s="12" t="s">
        <v>89</v>
      </c>
      <c r="AY195" s="149" t="s">
        <v>154</v>
      </c>
    </row>
    <row r="196" spans="2:65" s="1" customFormat="1" ht="16.5" customHeight="1">
      <c r="B196" s="32"/>
      <c r="C196" s="160" t="s">
        <v>318</v>
      </c>
      <c r="D196" s="160" t="s">
        <v>461</v>
      </c>
      <c r="E196" s="161" t="s">
        <v>495</v>
      </c>
      <c r="F196" s="240" t="s">
        <v>496</v>
      </c>
      <c r="G196" s="240"/>
      <c r="H196" s="240"/>
      <c r="I196" s="240"/>
      <c r="J196" s="162" t="s">
        <v>296</v>
      </c>
      <c r="K196" s="163">
        <v>1.6E-2</v>
      </c>
      <c r="L196" s="241"/>
      <c r="M196" s="241"/>
      <c r="N196" s="241">
        <f>ROUND(L196*K196,2)</f>
        <v>0</v>
      </c>
      <c r="O196" s="212"/>
      <c r="P196" s="212"/>
      <c r="Q196" s="212"/>
      <c r="R196" s="33"/>
      <c r="T196" s="133" t="s">
        <v>20</v>
      </c>
      <c r="U196" s="39" t="s">
        <v>46</v>
      </c>
      <c r="V196" s="134">
        <v>0</v>
      </c>
      <c r="W196" s="134">
        <f>V196*K196</f>
        <v>0</v>
      </c>
      <c r="X196" s="134">
        <v>1</v>
      </c>
      <c r="Y196" s="134">
        <f>X196*K196</f>
        <v>1.6E-2</v>
      </c>
      <c r="Z196" s="134">
        <v>0</v>
      </c>
      <c r="AA196" s="135">
        <f>Z196*K196</f>
        <v>0</v>
      </c>
      <c r="AR196" s="20" t="s">
        <v>307</v>
      </c>
      <c r="AT196" s="20" t="s">
        <v>461</v>
      </c>
      <c r="AU196" s="20" t="s">
        <v>124</v>
      </c>
      <c r="AY196" s="20" t="s">
        <v>154</v>
      </c>
      <c r="BE196" s="136">
        <f>IF(U196="základní",N196,0)</f>
        <v>0</v>
      </c>
      <c r="BF196" s="136">
        <f>IF(U196="snížená",N196,0)</f>
        <v>0</v>
      </c>
      <c r="BG196" s="136">
        <f>IF(U196="zákl. přenesená",N196,0)</f>
        <v>0</v>
      </c>
      <c r="BH196" s="136">
        <f>IF(U196="sníž. přenesená",N196,0)</f>
        <v>0</v>
      </c>
      <c r="BI196" s="136">
        <f>IF(U196="nulová",N196,0)</f>
        <v>0</v>
      </c>
      <c r="BJ196" s="20" t="s">
        <v>89</v>
      </c>
      <c r="BK196" s="136">
        <f>ROUND(L196*K196,2)</f>
        <v>0</v>
      </c>
      <c r="BL196" s="20" t="s">
        <v>239</v>
      </c>
      <c r="BM196" s="20" t="s">
        <v>497</v>
      </c>
    </row>
    <row r="197" spans="2:65" s="1" customFormat="1" ht="38.25" customHeight="1">
      <c r="B197" s="32"/>
      <c r="C197" s="129" t="s">
        <v>498</v>
      </c>
      <c r="D197" s="129" t="s">
        <v>155</v>
      </c>
      <c r="E197" s="130" t="s">
        <v>499</v>
      </c>
      <c r="F197" s="211" t="s">
        <v>500</v>
      </c>
      <c r="G197" s="211"/>
      <c r="H197" s="211"/>
      <c r="I197" s="211"/>
      <c r="J197" s="131" t="s">
        <v>168</v>
      </c>
      <c r="K197" s="132">
        <v>52.274999999999999</v>
      </c>
      <c r="L197" s="212"/>
      <c r="M197" s="212"/>
      <c r="N197" s="212">
        <f>ROUND(L197*K197,2)</f>
        <v>0</v>
      </c>
      <c r="O197" s="212"/>
      <c r="P197" s="212"/>
      <c r="Q197" s="212"/>
      <c r="R197" s="33"/>
      <c r="T197" s="133" t="s">
        <v>20</v>
      </c>
      <c r="U197" s="39" t="s">
        <v>46</v>
      </c>
      <c r="V197" s="134">
        <v>3.2000000000000001E-2</v>
      </c>
      <c r="W197" s="134">
        <f>V197*K197</f>
        <v>1.6728000000000001</v>
      </c>
      <c r="X197" s="134">
        <v>0</v>
      </c>
      <c r="Y197" s="134">
        <f>X197*K197</f>
        <v>0</v>
      </c>
      <c r="Z197" s="134">
        <v>0</v>
      </c>
      <c r="AA197" s="135">
        <f>Z197*K197</f>
        <v>0</v>
      </c>
      <c r="AR197" s="20" t="s">
        <v>239</v>
      </c>
      <c r="AT197" s="20" t="s">
        <v>155</v>
      </c>
      <c r="AU197" s="20" t="s">
        <v>124</v>
      </c>
      <c r="AY197" s="20" t="s">
        <v>154</v>
      </c>
      <c r="BE197" s="136">
        <f>IF(U197="základní",N197,0)</f>
        <v>0</v>
      </c>
      <c r="BF197" s="136">
        <f>IF(U197="snížená",N197,0)</f>
        <v>0</v>
      </c>
      <c r="BG197" s="136">
        <f>IF(U197="zákl. přenesená",N197,0)</f>
        <v>0</v>
      </c>
      <c r="BH197" s="136">
        <f>IF(U197="sníž. přenesená",N197,0)</f>
        <v>0</v>
      </c>
      <c r="BI197" s="136">
        <f>IF(U197="nulová",N197,0)</f>
        <v>0</v>
      </c>
      <c r="BJ197" s="20" t="s">
        <v>89</v>
      </c>
      <c r="BK197" s="136">
        <f>ROUND(L197*K197,2)</f>
        <v>0</v>
      </c>
      <c r="BL197" s="20" t="s">
        <v>239</v>
      </c>
      <c r="BM197" s="20" t="s">
        <v>501</v>
      </c>
    </row>
    <row r="198" spans="2:65" s="11" customFormat="1" ht="16.5" customHeight="1">
      <c r="B198" s="142"/>
      <c r="E198" s="143" t="s">
        <v>20</v>
      </c>
      <c r="F198" s="200" t="s">
        <v>494</v>
      </c>
      <c r="G198" s="201"/>
      <c r="H198" s="201"/>
      <c r="I198" s="201"/>
      <c r="K198" s="144">
        <v>24</v>
      </c>
      <c r="R198" s="145"/>
      <c r="T198" s="146"/>
      <c r="AA198" s="147"/>
      <c r="AT198" s="143" t="s">
        <v>162</v>
      </c>
      <c r="AU198" s="143" t="s">
        <v>124</v>
      </c>
      <c r="AV198" s="11" t="s">
        <v>124</v>
      </c>
      <c r="AW198" s="11" t="s">
        <v>38</v>
      </c>
      <c r="AX198" s="11" t="s">
        <v>81</v>
      </c>
      <c r="AY198" s="143" t="s">
        <v>154</v>
      </c>
    </row>
    <row r="199" spans="2:65" s="11" customFormat="1" ht="16.5" customHeight="1">
      <c r="B199" s="142"/>
      <c r="E199" s="143" t="s">
        <v>20</v>
      </c>
      <c r="F199" s="213" t="s">
        <v>487</v>
      </c>
      <c r="G199" s="214"/>
      <c r="H199" s="214"/>
      <c r="I199" s="214"/>
      <c r="K199" s="144">
        <v>28.274999999999999</v>
      </c>
      <c r="R199" s="145"/>
      <c r="T199" s="146"/>
      <c r="AA199" s="147"/>
      <c r="AT199" s="143" t="s">
        <v>162</v>
      </c>
      <c r="AU199" s="143" t="s">
        <v>124</v>
      </c>
      <c r="AV199" s="11" t="s">
        <v>124</v>
      </c>
      <c r="AW199" s="11" t="s">
        <v>38</v>
      </c>
      <c r="AX199" s="11" t="s">
        <v>81</v>
      </c>
      <c r="AY199" s="143" t="s">
        <v>154</v>
      </c>
    </row>
    <row r="200" spans="2:65" s="12" customFormat="1" ht="16.5" customHeight="1">
      <c r="B200" s="148"/>
      <c r="E200" s="149" t="s">
        <v>20</v>
      </c>
      <c r="F200" s="215" t="s">
        <v>165</v>
      </c>
      <c r="G200" s="216"/>
      <c r="H200" s="216"/>
      <c r="I200" s="216"/>
      <c r="K200" s="150">
        <v>52.274999999999999</v>
      </c>
      <c r="R200" s="151"/>
      <c r="T200" s="152"/>
      <c r="AA200" s="153"/>
      <c r="AT200" s="149" t="s">
        <v>162</v>
      </c>
      <c r="AU200" s="149" t="s">
        <v>124</v>
      </c>
      <c r="AV200" s="12" t="s">
        <v>159</v>
      </c>
      <c r="AW200" s="12" t="s">
        <v>38</v>
      </c>
      <c r="AX200" s="12" t="s">
        <v>89</v>
      </c>
      <c r="AY200" s="149" t="s">
        <v>154</v>
      </c>
    </row>
    <row r="201" spans="2:65" s="1" customFormat="1" ht="25.5" customHeight="1">
      <c r="B201" s="32"/>
      <c r="C201" s="160" t="s">
        <v>502</v>
      </c>
      <c r="D201" s="160" t="s">
        <v>461</v>
      </c>
      <c r="E201" s="161" t="s">
        <v>503</v>
      </c>
      <c r="F201" s="240" t="s">
        <v>504</v>
      </c>
      <c r="G201" s="240"/>
      <c r="H201" s="240"/>
      <c r="I201" s="240"/>
      <c r="J201" s="162" t="s">
        <v>168</v>
      </c>
      <c r="K201" s="163">
        <v>62.73</v>
      </c>
      <c r="L201" s="241"/>
      <c r="M201" s="241"/>
      <c r="N201" s="241">
        <f>ROUND(L201*K201,2)</f>
        <v>0</v>
      </c>
      <c r="O201" s="212"/>
      <c r="P201" s="212"/>
      <c r="Q201" s="212"/>
      <c r="R201" s="33"/>
      <c r="T201" s="133" t="s">
        <v>20</v>
      </c>
      <c r="U201" s="39" t="s">
        <v>46</v>
      </c>
      <c r="V201" s="134">
        <v>0</v>
      </c>
      <c r="W201" s="134">
        <f>V201*K201</f>
        <v>0</v>
      </c>
      <c r="X201" s="134">
        <v>3.5000000000000001E-3</v>
      </c>
      <c r="Y201" s="134">
        <f>X201*K201</f>
        <v>0.219555</v>
      </c>
      <c r="Z201" s="134">
        <v>0</v>
      </c>
      <c r="AA201" s="135">
        <f>Z201*K201</f>
        <v>0</v>
      </c>
      <c r="AR201" s="20" t="s">
        <v>307</v>
      </c>
      <c r="AT201" s="20" t="s">
        <v>461</v>
      </c>
      <c r="AU201" s="20" t="s">
        <v>124</v>
      </c>
      <c r="AY201" s="20" t="s">
        <v>154</v>
      </c>
      <c r="BE201" s="136">
        <f>IF(U201="základní",N201,0)</f>
        <v>0</v>
      </c>
      <c r="BF201" s="136">
        <f>IF(U201="snížená",N201,0)</f>
        <v>0</v>
      </c>
      <c r="BG201" s="136">
        <f>IF(U201="zákl. přenesená",N201,0)</f>
        <v>0</v>
      </c>
      <c r="BH201" s="136">
        <f>IF(U201="sníž. přenesená",N201,0)</f>
        <v>0</v>
      </c>
      <c r="BI201" s="136">
        <f>IF(U201="nulová",N201,0)</f>
        <v>0</v>
      </c>
      <c r="BJ201" s="20" t="s">
        <v>89</v>
      </c>
      <c r="BK201" s="136">
        <f>ROUND(L201*K201,2)</f>
        <v>0</v>
      </c>
      <c r="BL201" s="20" t="s">
        <v>239</v>
      </c>
      <c r="BM201" s="20" t="s">
        <v>505</v>
      </c>
    </row>
    <row r="202" spans="2:65" s="1" customFormat="1" ht="25.5" customHeight="1">
      <c r="B202" s="32"/>
      <c r="C202" s="129" t="s">
        <v>506</v>
      </c>
      <c r="D202" s="129" t="s">
        <v>155</v>
      </c>
      <c r="E202" s="130" t="s">
        <v>507</v>
      </c>
      <c r="F202" s="211" t="s">
        <v>508</v>
      </c>
      <c r="G202" s="211"/>
      <c r="H202" s="211"/>
      <c r="I202" s="211"/>
      <c r="J202" s="131" t="s">
        <v>296</v>
      </c>
      <c r="K202" s="132">
        <v>0.314</v>
      </c>
      <c r="L202" s="212"/>
      <c r="M202" s="212"/>
      <c r="N202" s="212">
        <f>ROUND(L202*K202,2)</f>
        <v>0</v>
      </c>
      <c r="O202" s="212"/>
      <c r="P202" s="212"/>
      <c r="Q202" s="212"/>
      <c r="R202" s="33"/>
      <c r="T202" s="133" t="s">
        <v>20</v>
      </c>
      <c r="U202" s="39" t="s">
        <v>46</v>
      </c>
      <c r="V202" s="134">
        <v>1.238</v>
      </c>
      <c r="W202" s="134">
        <f>V202*K202</f>
        <v>0.38873200000000002</v>
      </c>
      <c r="X202" s="134">
        <v>0</v>
      </c>
      <c r="Y202" s="134">
        <f>X202*K202</f>
        <v>0</v>
      </c>
      <c r="Z202" s="134">
        <v>0</v>
      </c>
      <c r="AA202" s="135">
        <f>Z202*K202</f>
        <v>0</v>
      </c>
      <c r="AR202" s="20" t="s">
        <v>239</v>
      </c>
      <c r="AT202" s="20" t="s">
        <v>155</v>
      </c>
      <c r="AU202" s="20" t="s">
        <v>124</v>
      </c>
      <c r="AY202" s="20" t="s">
        <v>154</v>
      </c>
      <c r="BE202" s="136">
        <f>IF(U202="základní",N202,0)</f>
        <v>0</v>
      </c>
      <c r="BF202" s="136">
        <f>IF(U202="snížená",N202,0)</f>
        <v>0</v>
      </c>
      <c r="BG202" s="136">
        <f>IF(U202="zákl. přenesená",N202,0)</f>
        <v>0</v>
      </c>
      <c r="BH202" s="136">
        <f>IF(U202="sníž. přenesená",N202,0)</f>
        <v>0</v>
      </c>
      <c r="BI202" s="136">
        <f>IF(U202="nulová",N202,0)</f>
        <v>0</v>
      </c>
      <c r="BJ202" s="20" t="s">
        <v>89</v>
      </c>
      <c r="BK202" s="136">
        <f>ROUND(L202*K202,2)</f>
        <v>0</v>
      </c>
      <c r="BL202" s="20" t="s">
        <v>239</v>
      </c>
      <c r="BM202" s="20" t="s">
        <v>509</v>
      </c>
    </row>
    <row r="203" spans="2:65" s="1" customFormat="1" ht="25.5" customHeight="1">
      <c r="B203" s="32"/>
      <c r="C203" s="129" t="s">
        <v>510</v>
      </c>
      <c r="D203" s="129" t="s">
        <v>155</v>
      </c>
      <c r="E203" s="130" t="s">
        <v>511</v>
      </c>
      <c r="F203" s="211" t="s">
        <v>512</v>
      </c>
      <c r="G203" s="211"/>
      <c r="H203" s="211"/>
      <c r="I203" s="211"/>
      <c r="J203" s="131" t="s">
        <v>296</v>
      </c>
      <c r="K203" s="132">
        <v>0.314</v>
      </c>
      <c r="L203" s="212"/>
      <c r="M203" s="212"/>
      <c r="N203" s="212">
        <f>ROUND(L203*K203,2)</f>
        <v>0</v>
      </c>
      <c r="O203" s="212"/>
      <c r="P203" s="212"/>
      <c r="Q203" s="212"/>
      <c r="R203" s="33"/>
      <c r="T203" s="133" t="s">
        <v>20</v>
      </c>
      <c r="U203" s="39" t="s">
        <v>46</v>
      </c>
      <c r="V203" s="134">
        <v>1.61</v>
      </c>
      <c r="W203" s="134">
        <f>V203*K203</f>
        <v>0.50553999999999999</v>
      </c>
      <c r="X203" s="134">
        <v>0</v>
      </c>
      <c r="Y203" s="134">
        <f>X203*K203</f>
        <v>0</v>
      </c>
      <c r="Z203" s="134">
        <v>0</v>
      </c>
      <c r="AA203" s="135">
        <f>Z203*K203</f>
        <v>0</v>
      </c>
      <c r="AR203" s="20" t="s">
        <v>239</v>
      </c>
      <c r="AT203" s="20" t="s">
        <v>155</v>
      </c>
      <c r="AU203" s="20" t="s">
        <v>124</v>
      </c>
      <c r="AY203" s="20" t="s">
        <v>154</v>
      </c>
      <c r="BE203" s="136">
        <f>IF(U203="základní",N203,0)</f>
        <v>0</v>
      </c>
      <c r="BF203" s="136">
        <f>IF(U203="snížená",N203,0)</f>
        <v>0</v>
      </c>
      <c r="BG203" s="136">
        <f>IF(U203="zákl. přenesená",N203,0)</f>
        <v>0</v>
      </c>
      <c r="BH203" s="136">
        <f>IF(U203="sníž. přenesená",N203,0)</f>
        <v>0</v>
      </c>
      <c r="BI203" s="136">
        <f>IF(U203="nulová",N203,0)</f>
        <v>0</v>
      </c>
      <c r="BJ203" s="20" t="s">
        <v>89</v>
      </c>
      <c r="BK203" s="136">
        <f>ROUND(L203*K203,2)</f>
        <v>0</v>
      </c>
      <c r="BL203" s="20" t="s">
        <v>239</v>
      </c>
      <c r="BM203" s="20" t="s">
        <v>513</v>
      </c>
    </row>
    <row r="204" spans="2:65" s="9" customFormat="1" ht="29.85" customHeight="1">
      <c r="B204" s="119"/>
      <c r="D204" s="128" t="s">
        <v>398</v>
      </c>
      <c r="E204" s="128"/>
      <c r="F204" s="128"/>
      <c r="G204" s="128"/>
      <c r="H204" s="128"/>
      <c r="I204" s="128"/>
      <c r="J204" s="128"/>
      <c r="K204" s="128"/>
      <c r="L204" s="128"/>
      <c r="M204" s="128"/>
      <c r="N204" s="208">
        <f>BK204</f>
        <v>0</v>
      </c>
      <c r="O204" s="209"/>
      <c r="P204" s="209"/>
      <c r="Q204" s="209"/>
      <c r="R204" s="121"/>
      <c r="T204" s="122"/>
      <c r="W204" s="123">
        <f>SUM(W205:W229)</f>
        <v>95.860744000000011</v>
      </c>
      <c r="Y204" s="123">
        <f>SUM(Y205:Y229)</f>
        <v>2.9322825300000002</v>
      </c>
      <c r="AA204" s="124">
        <f>SUM(AA205:AA229)</f>
        <v>0</v>
      </c>
      <c r="AR204" s="125" t="s">
        <v>124</v>
      </c>
      <c r="AT204" s="126" t="s">
        <v>80</v>
      </c>
      <c r="AU204" s="126" t="s">
        <v>89</v>
      </c>
      <c r="AY204" s="125" t="s">
        <v>154</v>
      </c>
      <c r="BK204" s="127">
        <f>SUM(BK205:BK229)</f>
        <v>0</v>
      </c>
    </row>
    <row r="205" spans="2:65" s="1" customFormat="1" ht="38.25" customHeight="1">
      <c r="B205" s="32"/>
      <c r="C205" s="129" t="s">
        <v>514</v>
      </c>
      <c r="D205" s="129" t="s">
        <v>155</v>
      </c>
      <c r="E205" s="130" t="s">
        <v>515</v>
      </c>
      <c r="F205" s="211" t="s">
        <v>516</v>
      </c>
      <c r="G205" s="211"/>
      <c r="H205" s="211"/>
      <c r="I205" s="211"/>
      <c r="J205" s="131" t="s">
        <v>285</v>
      </c>
      <c r="K205" s="132">
        <v>2.6480000000000001</v>
      </c>
      <c r="L205" s="212"/>
      <c r="M205" s="212"/>
      <c r="N205" s="212">
        <f>ROUND(L205*K205,2)</f>
        <v>0</v>
      </c>
      <c r="O205" s="212"/>
      <c r="P205" s="212"/>
      <c r="Q205" s="212"/>
      <c r="R205" s="33"/>
      <c r="T205" s="133" t="s">
        <v>20</v>
      </c>
      <c r="U205" s="39" t="s">
        <v>46</v>
      </c>
      <c r="V205" s="134">
        <v>1.56</v>
      </c>
      <c r="W205" s="134">
        <f>V205*K205</f>
        <v>4.1308800000000003</v>
      </c>
      <c r="X205" s="134">
        <v>1.89E-3</v>
      </c>
      <c r="Y205" s="134">
        <f>X205*K205</f>
        <v>5.0047199999999998E-3</v>
      </c>
      <c r="Z205" s="134">
        <v>0</v>
      </c>
      <c r="AA205" s="135">
        <f>Z205*K205</f>
        <v>0</v>
      </c>
      <c r="AR205" s="20" t="s">
        <v>239</v>
      </c>
      <c r="AT205" s="20" t="s">
        <v>155</v>
      </c>
      <c r="AU205" s="20" t="s">
        <v>124</v>
      </c>
      <c r="AY205" s="20" t="s">
        <v>154</v>
      </c>
      <c r="BE205" s="136">
        <f>IF(U205="základní",N205,0)</f>
        <v>0</v>
      </c>
      <c r="BF205" s="136">
        <f>IF(U205="snížená",N205,0)</f>
        <v>0</v>
      </c>
      <c r="BG205" s="136">
        <f>IF(U205="zákl. přenesená",N205,0)</f>
        <v>0</v>
      </c>
      <c r="BH205" s="136">
        <f>IF(U205="sníž. přenesená",N205,0)</f>
        <v>0</v>
      </c>
      <c r="BI205" s="136">
        <f>IF(U205="nulová",N205,0)</f>
        <v>0</v>
      </c>
      <c r="BJ205" s="20" t="s">
        <v>89</v>
      </c>
      <c r="BK205" s="136">
        <f>ROUND(L205*K205,2)</f>
        <v>0</v>
      </c>
      <c r="BL205" s="20" t="s">
        <v>239</v>
      </c>
      <c r="BM205" s="20" t="s">
        <v>517</v>
      </c>
    </row>
    <row r="206" spans="2:65" s="1" customFormat="1" ht="38.25" customHeight="1">
      <c r="B206" s="32"/>
      <c r="C206" s="129" t="s">
        <v>518</v>
      </c>
      <c r="D206" s="129" t="s">
        <v>155</v>
      </c>
      <c r="E206" s="130" t="s">
        <v>519</v>
      </c>
      <c r="F206" s="211" t="s">
        <v>520</v>
      </c>
      <c r="G206" s="211"/>
      <c r="H206" s="211"/>
      <c r="I206" s="211"/>
      <c r="J206" s="131" t="s">
        <v>168</v>
      </c>
      <c r="K206" s="132">
        <v>52.274999999999999</v>
      </c>
      <c r="L206" s="212"/>
      <c r="M206" s="212"/>
      <c r="N206" s="212">
        <f>ROUND(L206*K206,2)</f>
        <v>0</v>
      </c>
      <c r="O206" s="212"/>
      <c r="P206" s="212"/>
      <c r="Q206" s="212"/>
      <c r="R206" s="33"/>
      <c r="T206" s="133" t="s">
        <v>20</v>
      </c>
      <c r="U206" s="39" t="s">
        <v>46</v>
      </c>
      <c r="V206" s="134">
        <v>0.3</v>
      </c>
      <c r="W206" s="134">
        <f>V206*K206</f>
        <v>15.682499999999999</v>
      </c>
      <c r="X206" s="134">
        <v>1.423E-2</v>
      </c>
      <c r="Y206" s="134">
        <f>X206*K206</f>
        <v>0.74387324999999993</v>
      </c>
      <c r="Z206" s="134">
        <v>0</v>
      </c>
      <c r="AA206" s="135">
        <f>Z206*K206</f>
        <v>0</v>
      </c>
      <c r="AR206" s="20" t="s">
        <v>239</v>
      </c>
      <c r="AT206" s="20" t="s">
        <v>155</v>
      </c>
      <c r="AU206" s="20" t="s">
        <v>124</v>
      </c>
      <c r="AY206" s="20" t="s">
        <v>154</v>
      </c>
      <c r="BE206" s="136">
        <f>IF(U206="základní",N206,0)</f>
        <v>0</v>
      </c>
      <c r="BF206" s="136">
        <f>IF(U206="snížená",N206,0)</f>
        <v>0</v>
      </c>
      <c r="BG206" s="136">
        <f>IF(U206="zákl. přenesená",N206,0)</f>
        <v>0</v>
      </c>
      <c r="BH206" s="136">
        <f>IF(U206="sníž. přenesená",N206,0)</f>
        <v>0</v>
      </c>
      <c r="BI206" s="136">
        <f>IF(U206="nulová",N206,0)</f>
        <v>0</v>
      </c>
      <c r="BJ206" s="20" t="s">
        <v>89</v>
      </c>
      <c r="BK206" s="136">
        <f>ROUND(L206*K206,2)</f>
        <v>0</v>
      </c>
      <c r="BL206" s="20" t="s">
        <v>239</v>
      </c>
      <c r="BM206" s="20" t="s">
        <v>521</v>
      </c>
    </row>
    <row r="207" spans="2:65" s="11" customFormat="1" ht="16.5" customHeight="1">
      <c r="B207" s="142"/>
      <c r="E207" s="143" t="s">
        <v>20</v>
      </c>
      <c r="F207" s="200" t="s">
        <v>522</v>
      </c>
      <c r="G207" s="201"/>
      <c r="H207" s="201"/>
      <c r="I207" s="201"/>
      <c r="K207" s="144">
        <v>24</v>
      </c>
      <c r="R207" s="145"/>
      <c r="T207" s="146"/>
      <c r="AA207" s="147"/>
      <c r="AT207" s="143" t="s">
        <v>162</v>
      </c>
      <c r="AU207" s="143" t="s">
        <v>124</v>
      </c>
      <c r="AV207" s="11" t="s">
        <v>124</v>
      </c>
      <c r="AW207" s="11" t="s">
        <v>38</v>
      </c>
      <c r="AX207" s="11" t="s">
        <v>81</v>
      </c>
      <c r="AY207" s="143" t="s">
        <v>154</v>
      </c>
    </row>
    <row r="208" spans="2:65" s="11" customFormat="1" ht="16.5" customHeight="1">
      <c r="B208" s="142"/>
      <c r="E208" s="143" t="s">
        <v>20</v>
      </c>
      <c r="F208" s="213" t="s">
        <v>487</v>
      </c>
      <c r="G208" s="214"/>
      <c r="H208" s="214"/>
      <c r="I208" s="214"/>
      <c r="K208" s="144">
        <v>28.274999999999999</v>
      </c>
      <c r="R208" s="145"/>
      <c r="T208" s="146"/>
      <c r="AA208" s="147"/>
      <c r="AT208" s="143" t="s">
        <v>162</v>
      </c>
      <c r="AU208" s="143" t="s">
        <v>124</v>
      </c>
      <c r="AV208" s="11" t="s">
        <v>124</v>
      </c>
      <c r="AW208" s="11" t="s">
        <v>38</v>
      </c>
      <c r="AX208" s="11" t="s">
        <v>81</v>
      </c>
      <c r="AY208" s="143" t="s">
        <v>154</v>
      </c>
    </row>
    <row r="209" spans="2:65" s="12" customFormat="1" ht="16.5" customHeight="1">
      <c r="B209" s="148"/>
      <c r="E209" s="149" t="s">
        <v>20</v>
      </c>
      <c r="F209" s="215" t="s">
        <v>165</v>
      </c>
      <c r="G209" s="216"/>
      <c r="H209" s="216"/>
      <c r="I209" s="216"/>
      <c r="K209" s="150">
        <v>52.274999999999999</v>
      </c>
      <c r="R209" s="151"/>
      <c r="T209" s="152"/>
      <c r="AA209" s="153"/>
      <c r="AT209" s="149" t="s">
        <v>162</v>
      </c>
      <c r="AU209" s="149" t="s">
        <v>124</v>
      </c>
      <c r="AV209" s="12" t="s">
        <v>159</v>
      </c>
      <c r="AW209" s="12" t="s">
        <v>38</v>
      </c>
      <c r="AX209" s="12" t="s">
        <v>89</v>
      </c>
      <c r="AY209" s="149" t="s">
        <v>154</v>
      </c>
    </row>
    <row r="210" spans="2:65" s="1" customFormat="1" ht="16.5" customHeight="1">
      <c r="B210" s="32"/>
      <c r="C210" s="129" t="s">
        <v>523</v>
      </c>
      <c r="D210" s="129" t="s">
        <v>155</v>
      </c>
      <c r="E210" s="130" t="s">
        <v>524</v>
      </c>
      <c r="F210" s="211" t="s">
        <v>525</v>
      </c>
      <c r="G210" s="211"/>
      <c r="H210" s="211"/>
      <c r="I210" s="211"/>
      <c r="J210" s="131" t="s">
        <v>221</v>
      </c>
      <c r="K210" s="132">
        <v>10.4</v>
      </c>
      <c r="L210" s="212"/>
      <c r="M210" s="212"/>
      <c r="N210" s="212">
        <f>ROUND(L210*K210,2)</f>
        <v>0</v>
      </c>
      <c r="O210" s="212"/>
      <c r="P210" s="212"/>
      <c r="Q210" s="212"/>
      <c r="R210" s="33"/>
      <c r="T210" s="133" t="s">
        <v>20</v>
      </c>
      <c r="U210" s="39" t="s">
        <v>46</v>
      </c>
      <c r="V210" s="134">
        <v>0.115</v>
      </c>
      <c r="W210" s="134">
        <f>V210*K210</f>
        <v>1.1960000000000002</v>
      </c>
      <c r="X210" s="134">
        <v>2.0000000000000002E-5</v>
      </c>
      <c r="Y210" s="134">
        <f>X210*K210</f>
        <v>2.0800000000000001E-4</v>
      </c>
      <c r="Z210" s="134">
        <v>0</v>
      </c>
      <c r="AA210" s="135">
        <f>Z210*K210</f>
        <v>0</v>
      </c>
      <c r="AR210" s="20" t="s">
        <v>239</v>
      </c>
      <c r="AT210" s="20" t="s">
        <v>155</v>
      </c>
      <c r="AU210" s="20" t="s">
        <v>124</v>
      </c>
      <c r="AY210" s="20" t="s">
        <v>154</v>
      </c>
      <c r="BE210" s="136">
        <f>IF(U210="základní",N210,0)</f>
        <v>0</v>
      </c>
      <c r="BF210" s="136">
        <f>IF(U210="snížená",N210,0)</f>
        <v>0</v>
      </c>
      <c r="BG210" s="136">
        <f>IF(U210="zákl. přenesená",N210,0)</f>
        <v>0</v>
      </c>
      <c r="BH210" s="136">
        <f>IF(U210="sníž. přenesená",N210,0)</f>
        <v>0</v>
      </c>
      <c r="BI210" s="136">
        <f>IF(U210="nulová",N210,0)</f>
        <v>0</v>
      </c>
      <c r="BJ210" s="20" t="s">
        <v>89</v>
      </c>
      <c r="BK210" s="136">
        <f>ROUND(L210*K210,2)</f>
        <v>0</v>
      </c>
      <c r="BL210" s="20" t="s">
        <v>239</v>
      </c>
      <c r="BM210" s="20" t="s">
        <v>526</v>
      </c>
    </row>
    <row r="211" spans="2:65" s="11" customFormat="1" ht="16.5" customHeight="1">
      <c r="B211" s="142"/>
      <c r="E211" s="143" t="s">
        <v>20</v>
      </c>
      <c r="F211" s="200" t="s">
        <v>527</v>
      </c>
      <c r="G211" s="201"/>
      <c r="H211" s="201"/>
      <c r="I211" s="201"/>
      <c r="K211" s="144">
        <v>10.4</v>
      </c>
      <c r="R211" s="145"/>
      <c r="T211" s="146"/>
      <c r="AA211" s="147"/>
      <c r="AT211" s="143" t="s">
        <v>162</v>
      </c>
      <c r="AU211" s="143" t="s">
        <v>124</v>
      </c>
      <c r="AV211" s="11" t="s">
        <v>124</v>
      </c>
      <c r="AW211" s="11" t="s">
        <v>38</v>
      </c>
      <c r="AX211" s="11" t="s">
        <v>89</v>
      </c>
      <c r="AY211" s="143" t="s">
        <v>154</v>
      </c>
    </row>
    <row r="212" spans="2:65" s="1" customFormat="1" ht="38.25" customHeight="1">
      <c r="B212" s="32"/>
      <c r="C212" s="129" t="s">
        <v>528</v>
      </c>
      <c r="D212" s="129" t="s">
        <v>155</v>
      </c>
      <c r="E212" s="130" t="s">
        <v>529</v>
      </c>
      <c r="F212" s="211" t="s">
        <v>530</v>
      </c>
      <c r="G212" s="211"/>
      <c r="H212" s="211"/>
      <c r="I212" s="211"/>
      <c r="J212" s="131" t="s">
        <v>221</v>
      </c>
      <c r="K212" s="132">
        <v>58.1</v>
      </c>
      <c r="L212" s="212"/>
      <c r="M212" s="212"/>
      <c r="N212" s="212">
        <f>ROUND(L212*K212,2)</f>
        <v>0</v>
      </c>
      <c r="O212" s="212"/>
      <c r="P212" s="212"/>
      <c r="Q212" s="212"/>
      <c r="R212" s="33"/>
      <c r="T212" s="133" t="s">
        <v>20</v>
      </c>
      <c r="U212" s="39" t="s">
        <v>46</v>
      </c>
      <c r="V212" s="134">
        <v>0.46</v>
      </c>
      <c r="W212" s="134">
        <f>V212*K212</f>
        <v>26.726000000000003</v>
      </c>
      <c r="X212" s="134">
        <v>0</v>
      </c>
      <c r="Y212" s="134">
        <f>X212*K212</f>
        <v>0</v>
      </c>
      <c r="Z212" s="134">
        <v>0</v>
      </c>
      <c r="AA212" s="135">
        <f>Z212*K212</f>
        <v>0</v>
      </c>
      <c r="AR212" s="20" t="s">
        <v>239</v>
      </c>
      <c r="AT212" s="20" t="s">
        <v>155</v>
      </c>
      <c r="AU212" s="20" t="s">
        <v>124</v>
      </c>
      <c r="AY212" s="20" t="s">
        <v>154</v>
      </c>
      <c r="BE212" s="136">
        <f>IF(U212="základní",N212,0)</f>
        <v>0</v>
      </c>
      <c r="BF212" s="136">
        <f>IF(U212="snížená",N212,0)</f>
        <v>0</v>
      </c>
      <c r="BG212" s="136">
        <f>IF(U212="zákl. přenesená",N212,0)</f>
        <v>0</v>
      </c>
      <c r="BH212" s="136">
        <f>IF(U212="sníž. přenesená",N212,0)</f>
        <v>0</v>
      </c>
      <c r="BI212" s="136">
        <f>IF(U212="nulová",N212,0)</f>
        <v>0</v>
      </c>
      <c r="BJ212" s="20" t="s">
        <v>89</v>
      </c>
      <c r="BK212" s="136">
        <f>ROUND(L212*K212,2)</f>
        <v>0</v>
      </c>
      <c r="BL212" s="20" t="s">
        <v>239</v>
      </c>
      <c r="BM212" s="20" t="s">
        <v>531</v>
      </c>
    </row>
    <row r="213" spans="2:65" s="11" customFormat="1" ht="16.5" customHeight="1">
      <c r="B213" s="142"/>
      <c r="E213" s="143" t="s">
        <v>20</v>
      </c>
      <c r="F213" s="200" t="s">
        <v>532</v>
      </c>
      <c r="G213" s="201"/>
      <c r="H213" s="201"/>
      <c r="I213" s="201"/>
      <c r="K213" s="144">
        <v>28</v>
      </c>
      <c r="R213" s="145"/>
      <c r="T213" s="146"/>
      <c r="AA213" s="147"/>
      <c r="AT213" s="143" t="s">
        <v>162</v>
      </c>
      <c r="AU213" s="143" t="s">
        <v>124</v>
      </c>
      <c r="AV213" s="11" t="s">
        <v>124</v>
      </c>
      <c r="AW213" s="11" t="s">
        <v>38</v>
      </c>
      <c r="AX213" s="11" t="s">
        <v>81</v>
      </c>
      <c r="AY213" s="143" t="s">
        <v>154</v>
      </c>
    </row>
    <row r="214" spans="2:65" s="11" customFormat="1" ht="16.5" customHeight="1">
      <c r="B214" s="142"/>
      <c r="E214" s="143" t="s">
        <v>20</v>
      </c>
      <c r="F214" s="213" t="s">
        <v>533</v>
      </c>
      <c r="G214" s="214"/>
      <c r="H214" s="214"/>
      <c r="I214" s="214"/>
      <c r="K214" s="144">
        <v>30.1</v>
      </c>
      <c r="R214" s="145"/>
      <c r="T214" s="146"/>
      <c r="AA214" s="147"/>
      <c r="AT214" s="143" t="s">
        <v>162</v>
      </c>
      <c r="AU214" s="143" t="s">
        <v>124</v>
      </c>
      <c r="AV214" s="11" t="s">
        <v>124</v>
      </c>
      <c r="AW214" s="11" t="s">
        <v>38</v>
      </c>
      <c r="AX214" s="11" t="s">
        <v>81</v>
      </c>
      <c r="AY214" s="143" t="s">
        <v>154</v>
      </c>
    </row>
    <row r="215" spans="2:65" s="12" customFormat="1" ht="16.5" customHeight="1">
      <c r="B215" s="148"/>
      <c r="E215" s="149" t="s">
        <v>20</v>
      </c>
      <c r="F215" s="215" t="s">
        <v>165</v>
      </c>
      <c r="G215" s="216"/>
      <c r="H215" s="216"/>
      <c r="I215" s="216"/>
      <c r="K215" s="150">
        <v>58.1</v>
      </c>
      <c r="R215" s="151"/>
      <c r="T215" s="152"/>
      <c r="AA215" s="153"/>
      <c r="AT215" s="149" t="s">
        <v>162</v>
      </c>
      <c r="AU215" s="149" t="s">
        <v>124</v>
      </c>
      <c r="AV215" s="12" t="s">
        <v>159</v>
      </c>
      <c r="AW215" s="12" t="s">
        <v>38</v>
      </c>
      <c r="AX215" s="12" t="s">
        <v>89</v>
      </c>
      <c r="AY215" s="149" t="s">
        <v>154</v>
      </c>
    </row>
    <row r="216" spans="2:65" s="1" customFormat="1" ht="38.25" customHeight="1">
      <c r="B216" s="32"/>
      <c r="C216" s="129" t="s">
        <v>534</v>
      </c>
      <c r="D216" s="129" t="s">
        <v>155</v>
      </c>
      <c r="E216" s="130" t="s">
        <v>535</v>
      </c>
      <c r="F216" s="211" t="s">
        <v>536</v>
      </c>
      <c r="G216" s="211"/>
      <c r="H216" s="211"/>
      <c r="I216" s="211"/>
      <c r="J216" s="131" t="s">
        <v>221</v>
      </c>
      <c r="K216" s="132">
        <v>44.3</v>
      </c>
      <c r="L216" s="212"/>
      <c r="M216" s="212"/>
      <c r="N216" s="212">
        <f>ROUND(L216*K216,2)</f>
        <v>0</v>
      </c>
      <c r="O216" s="212"/>
      <c r="P216" s="212"/>
      <c r="Q216" s="212"/>
      <c r="R216" s="33"/>
      <c r="T216" s="133" t="s">
        <v>20</v>
      </c>
      <c r="U216" s="39" t="s">
        <v>46</v>
      </c>
      <c r="V216" s="134">
        <v>0.70399999999999996</v>
      </c>
      <c r="W216" s="134">
        <f>V216*K216</f>
        <v>31.187199999999997</v>
      </c>
      <c r="X216" s="134">
        <v>0</v>
      </c>
      <c r="Y216" s="134">
        <f>X216*K216</f>
        <v>0</v>
      </c>
      <c r="Z216" s="134">
        <v>0</v>
      </c>
      <c r="AA216" s="135">
        <f>Z216*K216</f>
        <v>0</v>
      </c>
      <c r="AR216" s="20" t="s">
        <v>239</v>
      </c>
      <c r="AT216" s="20" t="s">
        <v>155</v>
      </c>
      <c r="AU216" s="20" t="s">
        <v>124</v>
      </c>
      <c r="AY216" s="20" t="s">
        <v>154</v>
      </c>
      <c r="BE216" s="136">
        <f>IF(U216="základní",N216,0)</f>
        <v>0</v>
      </c>
      <c r="BF216" s="136">
        <f>IF(U216="snížená",N216,0)</f>
        <v>0</v>
      </c>
      <c r="BG216" s="136">
        <f>IF(U216="zákl. přenesená",N216,0)</f>
        <v>0</v>
      </c>
      <c r="BH216" s="136">
        <f>IF(U216="sníž. přenesená",N216,0)</f>
        <v>0</v>
      </c>
      <c r="BI216" s="136">
        <f>IF(U216="nulová",N216,0)</f>
        <v>0</v>
      </c>
      <c r="BJ216" s="20" t="s">
        <v>89</v>
      </c>
      <c r="BK216" s="136">
        <f>ROUND(L216*K216,2)</f>
        <v>0</v>
      </c>
      <c r="BL216" s="20" t="s">
        <v>239</v>
      </c>
      <c r="BM216" s="20" t="s">
        <v>537</v>
      </c>
    </row>
    <row r="217" spans="2:65" s="11" customFormat="1" ht="16.5" customHeight="1">
      <c r="B217" s="142"/>
      <c r="E217" s="143" t="s">
        <v>20</v>
      </c>
      <c r="F217" s="200" t="s">
        <v>538</v>
      </c>
      <c r="G217" s="201"/>
      <c r="H217" s="201"/>
      <c r="I217" s="201"/>
      <c r="K217" s="144">
        <v>36.200000000000003</v>
      </c>
      <c r="R217" s="145"/>
      <c r="T217" s="146"/>
      <c r="AA217" s="147"/>
      <c r="AT217" s="143" t="s">
        <v>162</v>
      </c>
      <c r="AU217" s="143" t="s">
        <v>124</v>
      </c>
      <c r="AV217" s="11" t="s">
        <v>124</v>
      </c>
      <c r="AW217" s="11" t="s">
        <v>38</v>
      </c>
      <c r="AX217" s="11" t="s">
        <v>81</v>
      </c>
      <c r="AY217" s="143" t="s">
        <v>154</v>
      </c>
    </row>
    <row r="218" spans="2:65" s="11" customFormat="1" ht="16.5" customHeight="1">
      <c r="B218" s="142"/>
      <c r="E218" s="143" t="s">
        <v>20</v>
      </c>
      <c r="F218" s="213" t="s">
        <v>539</v>
      </c>
      <c r="G218" s="214"/>
      <c r="H218" s="214"/>
      <c r="I218" s="214"/>
      <c r="K218" s="144">
        <v>8.1</v>
      </c>
      <c r="R218" s="145"/>
      <c r="T218" s="146"/>
      <c r="AA218" s="147"/>
      <c r="AT218" s="143" t="s">
        <v>162</v>
      </c>
      <c r="AU218" s="143" t="s">
        <v>124</v>
      </c>
      <c r="AV218" s="11" t="s">
        <v>124</v>
      </c>
      <c r="AW218" s="11" t="s">
        <v>38</v>
      </c>
      <c r="AX218" s="11" t="s">
        <v>81</v>
      </c>
      <c r="AY218" s="143" t="s">
        <v>154</v>
      </c>
    </row>
    <row r="219" spans="2:65" s="12" customFormat="1" ht="16.5" customHeight="1">
      <c r="B219" s="148"/>
      <c r="E219" s="149" t="s">
        <v>20</v>
      </c>
      <c r="F219" s="215" t="s">
        <v>165</v>
      </c>
      <c r="G219" s="216"/>
      <c r="H219" s="216"/>
      <c r="I219" s="216"/>
      <c r="K219" s="150">
        <v>44.3</v>
      </c>
      <c r="R219" s="151"/>
      <c r="T219" s="152"/>
      <c r="AA219" s="153"/>
      <c r="AT219" s="149" t="s">
        <v>162</v>
      </c>
      <c r="AU219" s="149" t="s">
        <v>124</v>
      </c>
      <c r="AV219" s="12" t="s">
        <v>159</v>
      </c>
      <c r="AW219" s="12" t="s">
        <v>38</v>
      </c>
      <c r="AX219" s="12" t="s">
        <v>89</v>
      </c>
      <c r="AY219" s="149" t="s">
        <v>154</v>
      </c>
    </row>
    <row r="220" spans="2:65" s="1" customFormat="1" ht="16.5" customHeight="1">
      <c r="B220" s="32"/>
      <c r="C220" s="160" t="s">
        <v>540</v>
      </c>
      <c r="D220" s="160" t="s">
        <v>461</v>
      </c>
      <c r="E220" s="161" t="s">
        <v>541</v>
      </c>
      <c r="F220" s="240" t="s">
        <v>542</v>
      </c>
      <c r="G220" s="240"/>
      <c r="H220" s="240"/>
      <c r="I220" s="240"/>
      <c r="J220" s="162" t="s">
        <v>285</v>
      </c>
      <c r="K220" s="163">
        <v>2.6480000000000001</v>
      </c>
      <c r="L220" s="241"/>
      <c r="M220" s="241"/>
      <c r="N220" s="241">
        <f>ROUND(L220*K220,2)</f>
        <v>0</v>
      </c>
      <c r="O220" s="212"/>
      <c r="P220" s="212"/>
      <c r="Q220" s="212"/>
      <c r="R220" s="33"/>
      <c r="T220" s="133" t="s">
        <v>20</v>
      </c>
      <c r="U220" s="39" t="s">
        <v>46</v>
      </c>
      <c r="V220" s="134">
        <v>0</v>
      </c>
      <c r="W220" s="134">
        <f>V220*K220</f>
        <v>0</v>
      </c>
      <c r="X220" s="134">
        <v>0.8</v>
      </c>
      <c r="Y220" s="134">
        <f>X220*K220</f>
        <v>2.1184000000000003</v>
      </c>
      <c r="Z220" s="134">
        <v>0</v>
      </c>
      <c r="AA220" s="135">
        <f>Z220*K220</f>
        <v>0</v>
      </c>
      <c r="AR220" s="20" t="s">
        <v>307</v>
      </c>
      <c r="AT220" s="20" t="s">
        <v>461</v>
      </c>
      <c r="AU220" s="20" t="s">
        <v>124</v>
      </c>
      <c r="AY220" s="20" t="s">
        <v>154</v>
      </c>
      <c r="BE220" s="136">
        <f>IF(U220="základní",N220,0)</f>
        <v>0</v>
      </c>
      <c r="BF220" s="136">
        <f>IF(U220="snížená",N220,0)</f>
        <v>0</v>
      </c>
      <c r="BG220" s="136">
        <f>IF(U220="zákl. přenesená",N220,0)</f>
        <v>0</v>
      </c>
      <c r="BH220" s="136">
        <f>IF(U220="sníž. přenesená",N220,0)</f>
        <v>0</v>
      </c>
      <c r="BI220" s="136">
        <f>IF(U220="nulová",N220,0)</f>
        <v>0</v>
      </c>
      <c r="BJ220" s="20" t="s">
        <v>89</v>
      </c>
      <c r="BK220" s="136">
        <f>ROUND(L220*K220,2)</f>
        <v>0</v>
      </c>
      <c r="BL220" s="20" t="s">
        <v>239</v>
      </c>
      <c r="BM220" s="20" t="s">
        <v>543</v>
      </c>
    </row>
    <row r="221" spans="2:65" s="10" customFormat="1" ht="16.5" customHeight="1">
      <c r="B221" s="137"/>
      <c r="E221" s="138" t="s">
        <v>20</v>
      </c>
      <c r="F221" s="217" t="s">
        <v>544</v>
      </c>
      <c r="G221" s="218"/>
      <c r="H221" s="218"/>
      <c r="I221" s="218"/>
      <c r="K221" s="138" t="s">
        <v>20</v>
      </c>
      <c r="R221" s="139"/>
      <c r="T221" s="140"/>
      <c r="AA221" s="141"/>
      <c r="AT221" s="138" t="s">
        <v>162</v>
      </c>
      <c r="AU221" s="138" t="s">
        <v>124</v>
      </c>
      <c r="AV221" s="10" t="s">
        <v>89</v>
      </c>
      <c r="AW221" s="10" t="s">
        <v>38</v>
      </c>
      <c r="AX221" s="10" t="s">
        <v>81</v>
      </c>
      <c r="AY221" s="138" t="s">
        <v>154</v>
      </c>
    </row>
    <row r="222" spans="2:65" s="11" customFormat="1" ht="25.5" customHeight="1">
      <c r="B222" s="142"/>
      <c r="E222" s="143" t="s">
        <v>20</v>
      </c>
      <c r="F222" s="213" t="s">
        <v>545</v>
      </c>
      <c r="G222" s="214"/>
      <c r="H222" s="214"/>
      <c r="I222" s="214"/>
      <c r="K222" s="144">
        <v>1.754</v>
      </c>
      <c r="R222" s="145"/>
      <c r="T222" s="146"/>
      <c r="AA222" s="147"/>
      <c r="AT222" s="143" t="s">
        <v>162</v>
      </c>
      <c r="AU222" s="143" t="s">
        <v>124</v>
      </c>
      <c r="AV222" s="11" t="s">
        <v>124</v>
      </c>
      <c r="AW222" s="11" t="s">
        <v>38</v>
      </c>
      <c r="AX222" s="11" t="s">
        <v>81</v>
      </c>
      <c r="AY222" s="143" t="s">
        <v>154</v>
      </c>
    </row>
    <row r="223" spans="2:65" s="11" customFormat="1" ht="16.5" customHeight="1">
      <c r="B223" s="142"/>
      <c r="E223" s="143" t="s">
        <v>20</v>
      </c>
      <c r="F223" s="213" t="s">
        <v>546</v>
      </c>
      <c r="G223" s="214"/>
      <c r="H223" s="214"/>
      <c r="I223" s="214"/>
      <c r="K223" s="144">
        <v>8.3000000000000004E-2</v>
      </c>
      <c r="R223" s="145"/>
      <c r="T223" s="146"/>
      <c r="AA223" s="147"/>
      <c r="AT223" s="143" t="s">
        <v>162</v>
      </c>
      <c r="AU223" s="143" t="s">
        <v>124</v>
      </c>
      <c r="AV223" s="11" t="s">
        <v>124</v>
      </c>
      <c r="AW223" s="11" t="s">
        <v>38</v>
      </c>
      <c r="AX223" s="11" t="s">
        <v>81</v>
      </c>
      <c r="AY223" s="143" t="s">
        <v>154</v>
      </c>
    </row>
    <row r="224" spans="2:65" s="10" customFormat="1" ht="16.5" customHeight="1">
      <c r="B224" s="137"/>
      <c r="E224" s="138" t="s">
        <v>20</v>
      </c>
      <c r="F224" s="219" t="s">
        <v>547</v>
      </c>
      <c r="G224" s="220"/>
      <c r="H224" s="220"/>
      <c r="I224" s="220"/>
      <c r="K224" s="138" t="s">
        <v>20</v>
      </c>
      <c r="R224" s="139"/>
      <c r="T224" s="140"/>
      <c r="AA224" s="141"/>
      <c r="AT224" s="138" t="s">
        <v>162</v>
      </c>
      <c r="AU224" s="138" t="s">
        <v>124</v>
      </c>
      <c r="AV224" s="10" t="s">
        <v>89</v>
      </c>
      <c r="AW224" s="10" t="s">
        <v>38</v>
      </c>
      <c r="AX224" s="10" t="s">
        <v>81</v>
      </c>
      <c r="AY224" s="138" t="s">
        <v>154</v>
      </c>
    </row>
    <row r="225" spans="2:65" s="11" customFormat="1" ht="25.5" customHeight="1">
      <c r="B225" s="142"/>
      <c r="E225" s="143" t="s">
        <v>20</v>
      </c>
      <c r="F225" s="213" t="s">
        <v>548</v>
      </c>
      <c r="G225" s="214"/>
      <c r="H225" s="214"/>
      <c r="I225" s="214"/>
      <c r="K225" s="144">
        <v>0.81100000000000005</v>
      </c>
      <c r="R225" s="145"/>
      <c r="T225" s="146"/>
      <c r="AA225" s="147"/>
      <c r="AT225" s="143" t="s">
        <v>162</v>
      </c>
      <c r="AU225" s="143" t="s">
        <v>124</v>
      </c>
      <c r="AV225" s="11" t="s">
        <v>124</v>
      </c>
      <c r="AW225" s="11" t="s">
        <v>38</v>
      </c>
      <c r="AX225" s="11" t="s">
        <v>81</v>
      </c>
      <c r="AY225" s="143" t="s">
        <v>154</v>
      </c>
    </row>
    <row r="226" spans="2:65" s="12" customFormat="1" ht="16.5" customHeight="1">
      <c r="B226" s="148"/>
      <c r="E226" s="149" t="s">
        <v>20</v>
      </c>
      <c r="F226" s="215" t="s">
        <v>165</v>
      </c>
      <c r="G226" s="216"/>
      <c r="H226" s="216"/>
      <c r="I226" s="216"/>
      <c r="K226" s="150">
        <v>2.6480000000000001</v>
      </c>
      <c r="R226" s="151"/>
      <c r="T226" s="152"/>
      <c r="AA226" s="153"/>
      <c r="AT226" s="149" t="s">
        <v>162</v>
      </c>
      <c r="AU226" s="149" t="s">
        <v>124</v>
      </c>
      <c r="AV226" s="12" t="s">
        <v>159</v>
      </c>
      <c r="AW226" s="12" t="s">
        <v>38</v>
      </c>
      <c r="AX226" s="12" t="s">
        <v>89</v>
      </c>
      <c r="AY226" s="149" t="s">
        <v>154</v>
      </c>
    </row>
    <row r="227" spans="2:65" s="1" customFormat="1" ht="25.5" customHeight="1">
      <c r="B227" s="32"/>
      <c r="C227" s="129" t="s">
        <v>549</v>
      </c>
      <c r="D227" s="129" t="s">
        <v>155</v>
      </c>
      <c r="E227" s="130" t="s">
        <v>550</v>
      </c>
      <c r="F227" s="211" t="s">
        <v>551</v>
      </c>
      <c r="G227" s="211"/>
      <c r="H227" s="211"/>
      <c r="I227" s="211"/>
      <c r="J227" s="131" t="s">
        <v>285</v>
      </c>
      <c r="K227" s="132">
        <v>2.6480000000000001</v>
      </c>
      <c r="L227" s="212"/>
      <c r="M227" s="212"/>
      <c r="N227" s="212">
        <f>ROUND(L227*K227,2)</f>
        <v>0</v>
      </c>
      <c r="O227" s="212"/>
      <c r="P227" s="212"/>
      <c r="Q227" s="212"/>
      <c r="R227" s="33"/>
      <c r="T227" s="133" t="s">
        <v>20</v>
      </c>
      <c r="U227" s="39" t="s">
        <v>46</v>
      </c>
      <c r="V227" s="134">
        <v>0</v>
      </c>
      <c r="W227" s="134">
        <f>V227*K227</f>
        <v>0</v>
      </c>
      <c r="X227" s="134">
        <v>2.4469999999999999E-2</v>
      </c>
      <c r="Y227" s="134">
        <f>X227*K227</f>
        <v>6.4796560000000003E-2</v>
      </c>
      <c r="Z227" s="134">
        <v>0</v>
      </c>
      <c r="AA227" s="135">
        <f>Z227*K227</f>
        <v>0</v>
      </c>
      <c r="AR227" s="20" t="s">
        <v>239</v>
      </c>
      <c r="AT227" s="20" t="s">
        <v>155</v>
      </c>
      <c r="AU227" s="20" t="s">
        <v>124</v>
      </c>
      <c r="AY227" s="20" t="s">
        <v>154</v>
      </c>
      <c r="BE227" s="136">
        <f>IF(U227="základní",N227,0)</f>
        <v>0</v>
      </c>
      <c r="BF227" s="136">
        <f>IF(U227="snížená",N227,0)</f>
        <v>0</v>
      </c>
      <c r="BG227" s="136">
        <f>IF(U227="zákl. přenesená",N227,0)</f>
        <v>0</v>
      </c>
      <c r="BH227" s="136">
        <f>IF(U227="sníž. přenesená",N227,0)</f>
        <v>0</v>
      </c>
      <c r="BI227" s="136">
        <f>IF(U227="nulová",N227,0)</f>
        <v>0</v>
      </c>
      <c r="BJ227" s="20" t="s">
        <v>89</v>
      </c>
      <c r="BK227" s="136">
        <f>ROUND(L227*K227,2)</f>
        <v>0</v>
      </c>
      <c r="BL227" s="20" t="s">
        <v>239</v>
      </c>
      <c r="BM227" s="20" t="s">
        <v>552</v>
      </c>
    </row>
    <row r="228" spans="2:65" s="1" customFormat="1" ht="25.5" customHeight="1">
      <c r="B228" s="32"/>
      <c r="C228" s="129" t="s">
        <v>553</v>
      </c>
      <c r="D228" s="129" t="s">
        <v>155</v>
      </c>
      <c r="E228" s="130" t="s">
        <v>554</v>
      </c>
      <c r="F228" s="211" t="s">
        <v>555</v>
      </c>
      <c r="G228" s="211"/>
      <c r="H228" s="211"/>
      <c r="I228" s="211"/>
      <c r="J228" s="131" t="s">
        <v>296</v>
      </c>
      <c r="K228" s="132">
        <v>2.9319999999999999</v>
      </c>
      <c r="L228" s="212"/>
      <c r="M228" s="212"/>
      <c r="N228" s="212">
        <f>ROUND(L228*K228,2)</f>
        <v>0</v>
      </c>
      <c r="O228" s="212"/>
      <c r="P228" s="212"/>
      <c r="Q228" s="212"/>
      <c r="R228" s="33"/>
      <c r="T228" s="133" t="s">
        <v>20</v>
      </c>
      <c r="U228" s="39" t="s">
        <v>46</v>
      </c>
      <c r="V228" s="134">
        <v>4.2069999999999999</v>
      </c>
      <c r="W228" s="134">
        <f>V228*K228</f>
        <v>12.334923999999999</v>
      </c>
      <c r="X228" s="134">
        <v>0</v>
      </c>
      <c r="Y228" s="134">
        <f>X228*K228</f>
        <v>0</v>
      </c>
      <c r="Z228" s="134">
        <v>0</v>
      </c>
      <c r="AA228" s="135">
        <f>Z228*K228</f>
        <v>0</v>
      </c>
      <c r="AR228" s="20" t="s">
        <v>239</v>
      </c>
      <c r="AT228" s="20" t="s">
        <v>155</v>
      </c>
      <c r="AU228" s="20" t="s">
        <v>124</v>
      </c>
      <c r="AY228" s="20" t="s">
        <v>154</v>
      </c>
      <c r="BE228" s="136">
        <f>IF(U228="základní",N228,0)</f>
        <v>0</v>
      </c>
      <c r="BF228" s="136">
        <f>IF(U228="snížená",N228,0)</f>
        <v>0</v>
      </c>
      <c r="BG228" s="136">
        <f>IF(U228="zákl. přenesená",N228,0)</f>
        <v>0</v>
      </c>
      <c r="BH228" s="136">
        <f>IF(U228="sníž. přenesená",N228,0)</f>
        <v>0</v>
      </c>
      <c r="BI228" s="136">
        <f>IF(U228="nulová",N228,0)</f>
        <v>0</v>
      </c>
      <c r="BJ228" s="20" t="s">
        <v>89</v>
      </c>
      <c r="BK228" s="136">
        <f>ROUND(L228*K228,2)</f>
        <v>0</v>
      </c>
      <c r="BL228" s="20" t="s">
        <v>239</v>
      </c>
      <c r="BM228" s="20" t="s">
        <v>556</v>
      </c>
    </row>
    <row r="229" spans="2:65" s="1" customFormat="1" ht="25.5" customHeight="1">
      <c r="B229" s="32"/>
      <c r="C229" s="129" t="s">
        <v>557</v>
      </c>
      <c r="D229" s="129" t="s">
        <v>155</v>
      </c>
      <c r="E229" s="130" t="s">
        <v>558</v>
      </c>
      <c r="F229" s="211" t="s">
        <v>559</v>
      </c>
      <c r="G229" s="211"/>
      <c r="H229" s="211"/>
      <c r="I229" s="211"/>
      <c r="J229" s="131" t="s">
        <v>296</v>
      </c>
      <c r="K229" s="132">
        <v>2.9319999999999999</v>
      </c>
      <c r="L229" s="212"/>
      <c r="M229" s="212"/>
      <c r="N229" s="212">
        <f>ROUND(L229*K229,2)</f>
        <v>0</v>
      </c>
      <c r="O229" s="212"/>
      <c r="P229" s="212"/>
      <c r="Q229" s="212"/>
      <c r="R229" s="33"/>
      <c r="T229" s="133" t="s">
        <v>20</v>
      </c>
      <c r="U229" s="39" t="s">
        <v>46</v>
      </c>
      <c r="V229" s="134">
        <v>1.57</v>
      </c>
      <c r="W229" s="134">
        <f>V229*K229</f>
        <v>4.6032400000000004</v>
      </c>
      <c r="X229" s="134">
        <v>0</v>
      </c>
      <c r="Y229" s="134">
        <f>X229*K229</f>
        <v>0</v>
      </c>
      <c r="Z229" s="134">
        <v>0</v>
      </c>
      <c r="AA229" s="135">
        <f>Z229*K229</f>
        <v>0</v>
      </c>
      <c r="AR229" s="20" t="s">
        <v>239</v>
      </c>
      <c r="AT229" s="20" t="s">
        <v>155</v>
      </c>
      <c r="AU229" s="20" t="s">
        <v>124</v>
      </c>
      <c r="AY229" s="20" t="s">
        <v>154</v>
      </c>
      <c r="BE229" s="136">
        <f>IF(U229="základní",N229,0)</f>
        <v>0</v>
      </c>
      <c r="BF229" s="136">
        <f>IF(U229="snížená",N229,0)</f>
        <v>0</v>
      </c>
      <c r="BG229" s="136">
        <f>IF(U229="zákl. přenesená",N229,0)</f>
        <v>0</v>
      </c>
      <c r="BH229" s="136">
        <f>IF(U229="sníž. přenesená",N229,0)</f>
        <v>0</v>
      </c>
      <c r="BI229" s="136">
        <f>IF(U229="nulová",N229,0)</f>
        <v>0</v>
      </c>
      <c r="BJ229" s="20" t="s">
        <v>89</v>
      </c>
      <c r="BK229" s="136">
        <f>ROUND(L229*K229,2)</f>
        <v>0</v>
      </c>
      <c r="BL229" s="20" t="s">
        <v>239</v>
      </c>
      <c r="BM229" s="20" t="s">
        <v>560</v>
      </c>
    </row>
    <row r="230" spans="2:65" s="9" customFormat="1" ht="29.85" customHeight="1">
      <c r="B230" s="119"/>
      <c r="D230" s="128" t="s">
        <v>399</v>
      </c>
      <c r="E230" s="128"/>
      <c r="F230" s="128"/>
      <c r="G230" s="128"/>
      <c r="H230" s="128"/>
      <c r="I230" s="128"/>
      <c r="J230" s="128"/>
      <c r="K230" s="128"/>
      <c r="L230" s="128"/>
      <c r="M230" s="128"/>
      <c r="N230" s="208">
        <f>BK230</f>
        <v>0</v>
      </c>
      <c r="O230" s="209"/>
      <c r="P230" s="209"/>
      <c r="Q230" s="209"/>
      <c r="R230" s="121"/>
      <c r="T230" s="122"/>
      <c r="W230" s="123">
        <f>SUM(W231:W241)</f>
        <v>17.434145000000001</v>
      </c>
      <c r="Y230" s="123">
        <f>SUM(Y231:Y241)</f>
        <v>0.13514900000000002</v>
      </c>
      <c r="AA230" s="124">
        <f>SUM(AA231:AA241)</f>
        <v>0</v>
      </c>
      <c r="AR230" s="125" t="s">
        <v>124</v>
      </c>
      <c r="AT230" s="126" t="s">
        <v>80</v>
      </c>
      <c r="AU230" s="126" t="s">
        <v>89</v>
      </c>
      <c r="AY230" s="125" t="s">
        <v>154</v>
      </c>
      <c r="BK230" s="127">
        <f>SUM(BK231:BK241)</f>
        <v>0</v>
      </c>
    </row>
    <row r="231" spans="2:65" s="1" customFormat="1" ht="25.5" customHeight="1">
      <c r="B231" s="32"/>
      <c r="C231" s="129" t="s">
        <v>561</v>
      </c>
      <c r="D231" s="129" t="s">
        <v>155</v>
      </c>
      <c r="E231" s="130" t="s">
        <v>562</v>
      </c>
      <c r="F231" s="211" t="s">
        <v>563</v>
      </c>
      <c r="G231" s="211"/>
      <c r="H231" s="211"/>
      <c r="I231" s="211"/>
      <c r="J231" s="131" t="s">
        <v>221</v>
      </c>
      <c r="K231" s="132">
        <v>15</v>
      </c>
      <c r="L231" s="212"/>
      <c r="M231" s="212"/>
      <c r="N231" s="212">
        <f>ROUND(L231*K231,2)</f>
        <v>0</v>
      </c>
      <c r="O231" s="212"/>
      <c r="P231" s="212"/>
      <c r="Q231" s="212"/>
      <c r="R231" s="33"/>
      <c r="T231" s="133" t="s">
        <v>20</v>
      </c>
      <c r="U231" s="39" t="s">
        <v>46</v>
      </c>
      <c r="V231" s="134">
        <v>0.28299999999999997</v>
      </c>
      <c r="W231" s="134">
        <f>V231*K231</f>
        <v>4.2449999999999992</v>
      </c>
      <c r="X231" s="134">
        <v>2.1800000000000001E-3</v>
      </c>
      <c r="Y231" s="134">
        <f>X231*K231</f>
        <v>3.27E-2</v>
      </c>
      <c r="Z231" s="134">
        <v>0</v>
      </c>
      <c r="AA231" s="135">
        <f>Z231*K231</f>
        <v>0</v>
      </c>
      <c r="AR231" s="20" t="s">
        <v>239</v>
      </c>
      <c r="AT231" s="20" t="s">
        <v>155</v>
      </c>
      <c r="AU231" s="20" t="s">
        <v>124</v>
      </c>
      <c r="AY231" s="20" t="s">
        <v>154</v>
      </c>
      <c r="BE231" s="136">
        <f>IF(U231="základní",N231,0)</f>
        <v>0</v>
      </c>
      <c r="BF231" s="136">
        <f>IF(U231="snížená",N231,0)</f>
        <v>0</v>
      </c>
      <c r="BG231" s="136">
        <f>IF(U231="zákl. přenesená",N231,0)</f>
        <v>0</v>
      </c>
      <c r="BH231" s="136">
        <f>IF(U231="sníž. přenesená",N231,0)</f>
        <v>0</v>
      </c>
      <c r="BI231" s="136">
        <f>IF(U231="nulová",N231,0)</f>
        <v>0</v>
      </c>
      <c r="BJ231" s="20" t="s">
        <v>89</v>
      </c>
      <c r="BK231" s="136">
        <f>ROUND(L231*K231,2)</f>
        <v>0</v>
      </c>
      <c r="BL231" s="20" t="s">
        <v>239</v>
      </c>
      <c r="BM231" s="20" t="s">
        <v>564</v>
      </c>
    </row>
    <row r="232" spans="2:65" s="11" customFormat="1" ht="16.5" customHeight="1">
      <c r="B232" s="142"/>
      <c r="E232" s="143" t="s">
        <v>20</v>
      </c>
      <c r="F232" s="200" t="s">
        <v>565</v>
      </c>
      <c r="G232" s="201"/>
      <c r="H232" s="201"/>
      <c r="I232" s="201"/>
      <c r="K232" s="144">
        <v>15</v>
      </c>
      <c r="R232" s="145"/>
      <c r="T232" s="146"/>
      <c r="AA232" s="147"/>
      <c r="AT232" s="143" t="s">
        <v>162</v>
      </c>
      <c r="AU232" s="143" t="s">
        <v>124</v>
      </c>
      <c r="AV232" s="11" t="s">
        <v>124</v>
      </c>
      <c r="AW232" s="11" t="s">
        <v>38</v>
      </c>
      <c r="AX232" s="11" t="s">
        <v>89</v>
      </c>
      <c r="AY232" s="143" t="s">
        <v>154</v>
      </c>
    </row>
    <row r="233" spans="2:65" s="1" customFormat="1" ht="25.5" customHeight="1">
      <c r="B233" s="32"/>
      <c r="C233" s="129" t="s">
        <v>566</v>
      </c>
      <c r="D233" s="129" t="s">
        <v>155</v>
      </c>
      <c r="E233" s="130" t="s">
        <v>567</v>
      </c>
      <c r="F233" s="211" t="s">
        <v>568</v>
      </c>
      <c r="G233" s="211"/>
      <c r="H233" s="211"/>
      <c r="I233" s="211"/>
      <c r="J233" s="131" t="s">
        <v>221</v>
      </c>
      <c r="K233" s="132">
        <v>28.5</v>
      </c>
      <c r="L233" s="212"/>
      <c r="M233" s="212"/>
      <c r="N233" s="212">
        <f>ROUND(L233*K233,2)</f>
        <v>0</v>
      </c>
      <c r="O233" s="212"/>
      <c r="P233" s="212"/>
      <c r="Q233" s="212"/>
      <c r="R233" s="33"/>
      <c r="T233" s="133" t="s">
        <v>20</v>
      </c>
      <c r="U233" s="39" t="s">
        <v>46</v>
      </c>
      <c r="V233" s="134">
        <v>0.22800000000000001</v>
      </c>
      <c r="W233" s="134">
        <f>V233*K233</f>
        <v>6.4980000000000002</v>
      </c>
      <c r="X233" s="134">
        <v>2.2699999999999999E-3</v>
      </c>
      <c r="Y233" s="134">
        <f>X233*K233</f>
        <v>6.4695000000000003E-2</v>
      </c>
      <c r="Z233" s="134">
        <v>0</v>
      </c>
      <c r="AA233" s="135">
        <f>Z233*K233</f>
        <v>0</v>
      </c>
      <c r="AR233" s="20" t="s">
        <v>239</v>
      </c>
      <c r="AT233" s="20" t="s">
        <v>155</v>
      </c>
      <c r="AU233" s="20" t="s">
        <v>124</v>
      </c>
      <c r="AY233" s="20" t="s">
        <v>154</v>
      </c>
      <c r="BE233" s="136">
        <f>IF(U233="základní",N233,0)</f>
        <v>0</v>
      </c>
      <c r="BF233" s="136">
        <f>IF(U233="snížená",N233,0)</f>
        <v>0</v>
      </c>
      <c r="BG233" s="136">
        <f>IF(U233="zákl. přenesená",N233,0)</f>
        <v>0</v>
      </c>
      <c r="BH233" s="136">
        <f>IF(U233="sníž. přenesená",N233,0)</f>
        <v>0</v>
      </c>
      <c r="BI233" s="136">
        <f>IF(U233="nulová",N233,0)</f>
        <v>0</v>
      </c>
      <c r="BJ233" s="20" t="s">
        <v>89</v>
      </c>
      <c r="BK233" s="136">
        <f>ROUND(L233*K233,2)</f>
        <v>0</v>
      </c>
      <c r="BL233" s="20" t="s">
        <v>239</v>
      </c>
      <c r="BM233" s="20" t="s">
        <v>569</v>
      </c>
    </row>
    <row r="234" spans="2:65" s="11" customFormat="1" ht="16.5" customHeight="1">
      <c r="B234" s="142"/>
      <c r="E234" s="143" t="s">
        <v>20</v>
      </c>
      <c r="F234" s="200" t="s">
        <v>570</v>
      </c>
      <c r="G234" s="201"/>
      <c r="H234" s="201"/>
      <c r="I234" s="201"/>
      <c r="K234" s="144">
        <v>28.5</v>
      </c>
      <c r="R234" s="145"/>
      <c r="T234" s="146"/>
      <c r="AA234" s="147"/>
      <c r="AT234" s="143" t="s">
        <v>162</v>
      </c>
      <c r="AU234" s="143" t="s">
        <v>124</v>
      </c>
      <c r="AV234" s="11" t="s">
        <v>124</v>
      </c>
      <c r="AW234" s="11" t="s">
        <v>38</v>
      </c>
      <c r="AX234" s="11" t="s">
        <v>89</v>
      </c>
      <c r="AY234" s="143" t="s">
        <v>154</v>
      </c>
    </row>
    <row r="235" spans="2:65" s="1" customFormat="1" ht="25.5" customHeight="1">
      <c r="B235" s="32"/>
      <c r="C235" s="129" t="s">
        <v>571</v>
      </c>
      <c r="D235" s="129" t="s">
        <v>155</v>
      </c>
      <c r="E235" s="130" t="s">
        <v>572</v>
      </c>
      <c r="F235" s="211" t="s">
        <v>573</v>
      </c>
      <c r="G235" s="211"/>
      <c r="H235" s="211"/>
      <c r="I235" s="211"/>
      <c r="J235" s="131" t="s">
        <v>221</v>
      </c>
      <c r="K235" s="132">
        <v>14.1</v>
      </c>
      <c r="L235" s="212"/>
      <c r="M235" s="212"/>
      <c r="N235" s="212">
        <f>ROUND(L235*K235,2)</f>
        <v>0</v>
      </c>
      <c r="O235" s="212"/>
      <c r="P235" s="212"/>
      <c r="Q235" s="212"/>
      <c r="R235" s="33"/>
      <c r="T235" s="133" t="s">
        <v>20</v>
      </c>
      <c r="U235" s="39" t="s">
        <v>46</v>
      </c>
      <c r="V235" s="134">
        <v>0.20399999999999999</v>
      </c>
      <c r="W235" s="134">
        <f>V235*K235</f>
        <v>2.8763999999999998</v>
      </c>
      <c r="X235" s="134">
        <v>1.74E-3</v>
      </c>
      <c r="Y235" s="134">
        <f>X235*K235</f>
        <v>2.4534E-2</v>
      </c>
      <c r="Z235" s="134">
        <v>0</v>
      </c>
      <c r="AA235" s="135">
        <f>Z235*K235</f>
        <v>0</v>
      </c>
      <c r="AR235" s="20" t="s">
        <v>239</v>
      </c>
      <c r="AT235" s="20" t="s">
        <v>155</v>
      </c>
      <c r="AU235" s="20" t="s">
        <v>124</v>
      </c>
      <c r="AY235" s="20" t="s">
        <v>154</v>
      </c>
      <c r="BE235" s="136">
        <f>IF(U235="základní",N235,0)</f>
        <v>0</v>
      </c>
      <c r="BF235" s="136">
        <f>IF(U235="snížená",N235,0)</f>
        <v>0</v>
      </c>
      <c r="BG235" s="136">
        <f>IF(U235="zákl. přenesená",N235,0)</f>
        <v>0</v>
      </c>
      <c r="BH235" s="136">
        <f>IF(U235="sníž. přenesená",N235,0)</f>
        <v>0</v>
      </c>
      <c r="BI235" s="136">
        <f>IF(U235="nulová",N235,0)</f>
        <v>0</v>
      </c>
      <c r="BJ235" s="20" t="s">
        <v>89</v>
      </c>
      <c r="BK235" s="136">
        <f>ROUND(L235*K235,2)</f>
        <v>0</v>
      </c>
      <c r="BL235" s="20" t="s">
        <v>239</v>
      </c>
      <c r="BM235" s="20" t="s">
        <v>574</v>
      </c>
    </row>
    <row r="236" spans="2:65" s="11" customFormat="1" ht="16.5" customHeight="1">
      <c r="B236" s="142"/>
      <c r="E236" s="143" t="s">
        <v>20</v>
      </c>
      <c r="F236" s="200" t="s">
        <v>575</v>
      </c>
      <c r="G236" s="201"/>
      <c r="H236" s="201"/>
      <c r="I236" s="201"/>
      <c r="K236" s="144">
        <v>14.1</v>
      </c>
      <c r="R236" s="145"/>
      <c r="T236" s="146"/>
      <c r="AA236" s="147"/>
      <c r="AT236" s="143" t="s">
        <v>162</v>
      </c>
      <c r="AU236" s="143" t="s">
        <v>124</v>
      </c>
      <c r="AV236" s="11" t="s">
        <v>124</v>
      </c>
      <c r="AW236" s="11" t="s">
        <v>38</v>
      </c>
      <c r="AX236" s="11" t="s">
        <v>89</v>
      </c>
      <c r="AY236" s="143" t="s">
        <v>154</v>
      </c>
    </row>
    <row r="237" spans="2:65" s="1" customFormat="1" ht="38.25" customHeight="1">
      <c r="B237" s="32"/>
      <c r="C237" s="129" t="s">
        <v>576</v>
      </c>
      <c r="D237" s="129" t="s">
        <v>155</v>
      </c>
      <c r="E237" s="130" t="s">
        <v>577</v>
      </c>
      <c r="F237" s="211" t="s">
        <v>578</v>
      </c>
      <c r="G237" s="211"/>
      <c r="H237" s="211"/>
      <c r="I237" s="211"/>
      <c r="J237" s="131" t="s">
        <v>158</v>
      </c>
      <c r="K237" s="132">
        <v>2</v>
      </c>
      <c r="L237" s="212"/>
      <c r="M237" s="212"/>
      <c r="N237" s="212">
        <f>ROUND(L237*K237,2)</f>
        <v>0</v>
      </c>
      <c r="O237" s="212"/>
      <c r="P237" s="212"/>
      <c r="Q237" s="212"/>
      <c r="R237" s="33"/>
      <c r="T237" s="133" t="s">
        <v>20</v>
      </c>
      <c r="U237" s="39" t="s">
        <v>46</v>
      </c>
      <c r="V237" s="134">
        <v>0.4</v>
      </c>
      <c r="W237" s="134">
        <f>V237*K237</f>
        <v>0.8</v>
      </c>
      <c r="X237" s="134">
        <v>2.5000000000000001E-4</v>
      </c>
      <c r="Y237" s="134">
        <f>X237*K237</f>
        <v>5.0000000000000001E-4</v>
      </c>
      <c r="Z237" s="134">
        <v>0</v>
      </c>
      <c r="AA237" s="135">
        <f>Z237*K237</f>
        <v>0</v>
      </c>
      <c r="AR237" s="20" t="s">
        <v>239</v>
      </c>
      <c r="AT237" s="20" t="s">
        <v>155</v>
      </c>
      <c r="AU237" s="20" t="s">
        <v>124</v>
      </c>
      <c r="AY237" s="20" t="s">
        <v>154</v>
      </c>
      <c r="BE237" s="136">
        <f>IF(U237="základní",N237,0)</f>
        <v>0</v>
      </c>
      <c r="BF237" s="136">
        <f>IF(U237="snížená",N237,0)</f>
        <v>0</v>
      </c>
      <c r="BG237" s="136">
        <f>IF(U237="zákl. přenesená",N237,0)</f>
        <v>0</v>
      </c>
      <c r="BH237" s="136">
        <f>IF(U237="sníž. přenesená",N237,0)</f>
        <v>0</v>
      </c>
      <c r="BI237" s="136">
        <f>IF(U237="nulová",N237,0)</f>
        <v>0</v>
      </c>
      <c r="BJ237" s="20" t="s">
        <v>89</v>
      </c>
      <c r="BK237" s="136">
        <f>ROUND(L237*K237,2)</f>
        <v>0</v>
      </c>
      <c r="BL237" s="20" t="s">
        <v>239</v>
      </c>
      <c r="BM237" s="20" t="s">
        <v>579</v>
      </c>
    </row>
    <row r="238" spans="2:65" s="1" customFormat="1" ht="38.25" customHeight="1">
      <c r="B238" s="32"/>
      <c r="C238" s="129" t="s">
        <v>580</v>
      </c>
      <c r="D238" s="129" t="s">
        <v>155</v>
      </c>
      <c r="E238" s="130" t="s">
        <v>581</v>
      </c>
      <c r="F238" s="211" t="s">
        <v>582</v>
      </c>
      <c r="G238" s="211"/>
      <c r="H238" s="211"/>
      <c r="I238" s="211"/>
      <c r="J238" s="131" t="s">
        <v>221</v>
      </c>
      <c r="K238" s="132">
        <v>6</v>
      </c>
      <c r="L238" s="212"/>
      <c r="M238" s="212"/>
      <c r="N238" s="212">
        <f>ROUND(L238*K238,2)</f>
        <v>0</v>
      </c>
      <c r="O238" s="212"/>
      <c r="P238" s="212"/>
      <c r="Q238" s="212"/>
      <c r="R238" s="33"/>
      <c r="T238" s="133" t="s">
        <v>20</v>
      </c>
      <c r="U238" s="39" t="s">
        <v>46</v>
      </c>
      <c r="V238" s="134">
        <v>0.33400000000000002</v>
      </c>
      <c r="W238" s="134">
        <f>V238*K238</f>
        <v>2.004</v>
      </c>
      <c r="X238" s="134">
        <v>2.1199999999999999E-3</v>
      </c>
      <c r="Y238" s="134">
        <f>X238*K238</f>
        <v>1.2719999999999999E-2</v>
      </c>
      <c r="Z238" s="134">
        <v>0</v>
      </c>
      <c r="AA238" s="135">
        <f>Z238*K238</f>
        <v>0</v>
      </c>
      <c r="AR238" s="20" t="s">
        <v>239</v>
      </c>
      <c r="AT238" s="20" t="s">
        <v>155</v>
      </c>
      <c r="AU238" s="20" t="s">
        <v>124</v>
      </c>
      <c r="AY238" s="20" t="s">
        <v>154</v>
      </c>
      <c r="BE238" s="136">
        <f>IF(U238="základní",N238,0)</f>
        <v>0</v>
      </c>
      <c r="BF238" s="136">
        <f>IF(U238="snížená",N238,0)</f>
        <v>0</v>
      </c>
      <c r="BG238" s="136">
        <f>IF(U238="zákl. přenesená",N238,0)</f>
        <v>0</v>
      </c>
      <c r="BH238" s="136">
        <f>IF(U238="sníž. přenesená",N238,0)</f>
        <v>0</v>
      </c>
      <c r="BI238" s="136">
        <f>IF(U238="nulová",N238,0)</f>
        <v>0</v>
      </c>
      <c r="BJ238" s="20" t="s">
        <v>89</v>
      </c>
      <c r="BK238" s="136">
        <f>ROUND(L238*K238,2)</f>
        <v>0</v>
      </c>
      <c r="BL238" s="20" t="s">
        <v>239</v>
      </c>
      <c r="BM238" s="20" t="s">
        <v>583</v>
      </c>
    </row>
    <row r="239" spans="2:65" s="11" customFormat="1" ht="16.5" customHeight="1">
      <c r="B239" s="142"/>
      <c r="E239" s="143" t="s">
        <v>20</v>
      </c>
      <c r="F239" s="200" t="s">
        <v>584</v>
      </c>
      <c r="G239" s="201"/>
      <c r="H239" s="201"/>
      <c r="I239" s="201"/>
      <c r="K239" s="144">
        <v>6</v>
      </c>
      <c r="R239" s="145"/>
      <c r="T239" s="146"/>
      <c r="AA239" s="147"/>
      <c r="AT239" s="143" t="s">
        <v>162</v>
      </c>
      <c r="AU239" s="143" t="s">
        <v>124</v>
      </c>
      <c r="AV239" s="11" t="s">
        <v>124</v>
      </c>
      <c r="AW239" s="11" t="s">
        <v>38</v>
      </c>
      <c r="AX239" s="11" t="s">
        <v>89</v>
      </c>
      <c r="AY239" s="143" t="s">
        <v>154</v>
      </c>
    </row>
    <row r="240" spans="2:65" s="1" customFormat="1" ht="25.5" customHeight="1">
      <c r="B240" s="32"/>
      <c r="C240" s="129" t="s">
        <v>173</v>
      </c>
      <c r="D240" s="129" t="s">
        <v>155</v>
      </c>
      <c r="E240" s="130" t="s">
        <v>585</v>
      </c>
      <c r="F240" s="211" t="s">
        <v>586</v>
      </c>
      <c r="G240" s="211"/>
      <c r="H240" s="211"/>
      <c r="I240" s="211"/>
      <c r="J240" s="131" t="s">
        <v>296</v>
      </c>
      <c r="K240" s="132">
        <v>0.13500000000000001</v>
      </c>
      <c r="L240" s="212"/>
      <c r="M240" s="212"/>
      <c r="N240" s="212">
        <f>ROUND(L240*K240,2)</f>
        <v>0</v>
      </c>
      <c r="O240" s="212"/>
      <c r="P240" s="212"/>
      <c r="Q240" s="212"/>
      <c r="R240" s="33"/>
      <c r="T240" s="133" t="s">
        <v>20</v>
      </c>
      <c r="U240" s="39" t="s">
        <v>46</v>
      </c>
      <c r="V240" s="134">
        <v>4.7370000000000001</v>
      </c>
      <c r="W240" s="134">
        <f>V240*K240</f>
        <v>0.63949500000000004</v>
      </c>
      <c r="X240" s="134">
        <v>0</v>
      </c>
      <c r="Y240" s="134">
        <f>X240*K240</f>
        <v>0</v>
      </c>
      <c r="Z240" s="134">
        <v>0</v>
      </c>
      <c r="AA240" s="135">
        <f>Z240*K240</f>
        <v>0</v>
      </c>
      <c r="AR240" s="20" t="s">
        <v>239</v>
      </c>
      <c r="AT240" s="20" t="s">
        <v>155</v>
      </c>
      <c r="AU240" s="20" t="s">
        <v>124</v>
      </c>
      <c r="AY240" s="20" t="s">
        <v>154</v>
      </c>
      <c r="BE240" s="136">
        <f>IF(U240="základní",N240,0)</f>
        <v>0</v>
      </c>
      <c r="BF240" s="136">
        <f>IF(U240="snížená",N240,0)</f>
        <v>0</v>
      </c>
      <c r="BG240" s="136">
        <f>IF(U240="zákl. přenesená",N240,0)</f>
        <v>0</v>
      </c>
      <c r="BH240" s="136">
        <f>IF(U240="sníž. přenesená",N240,0)</f>
        <v>0</v>
      </c>
      <c r="BI240" s="136">
        <f>IF(U240="nulová",N240,0)</f>
        <v>0</v>
      </c>
      <c r="BJ240" s="20" t="s">
        <v>89</v>
      </c>
      <c r="BK240" s="136">
        <f>ROUND(L240*K240,2)</f>
        <v>0</v>
      </c>
      <c r="BL240" s="20" t="s">
        <v>239</v>
      </c>
      <c r="BM240" s="20" t="s">
        <v>587</v>
      </c>
    </row>
    <row r="241" spans="2:65" s="1" customFormat="1" ht="25.5" customHeight="1">
      <c r="B241" s="32"/>
      <c r="C241" s="129" t="s">
        <v>588</v>
      </c>
      <c r="D241" s="129" t="s">
        <v>155</v>
      </c>
      <c r="E241" s="130" t="s">
        <v>589</v>
      </c>
      <c r="F241" s="211" t="s">
        <v>590</v>
      </c>
      <c r="G241" s="211"/>
      <c r="H241" s="211"/>
      <c r="I241" s="211"/>
      <c r="J241" s="131" t="s">
        <v>296</v>
      </c>
      <c r="K241" s="132">
        <v>0.13500000000000001</v>
      </c>
      <c r="L241" s="212"/>
      <c r="M241" s="212"/>
      <c r="N241" s="212">
        <f>ROUND(L241*K241,2)</f>
        <v>0</v>
      </c>
      <c r="O241" s="212"/>
      <c r="P241" s="212"/>
      <c r="Q241" s="212"/>
      <c r="R241" s="33"/>
      <c r="T241" s="133" t="s">
        <v>20</v>
      </c>
      <c r="U241" s="39" t="s">
        <v>46</v>
      </c>
      <c r="V241" s="134">
        <v>2.75</v>
      </c>
      <c r="W241" s="134">
        <f>V241*K241</f>
        <v>0.37125000000000002</v>
      </c>
      <c r="X241" s="134">
        <v>0</v>
      </c>
      <c r="Y241" s="134">
        <f>X241*K241</f>
        <v>0</v>
      </c>
      <c r="Z241" s="134">
        <v>0</v>
      </c>
      <c r="AA241" s="135">
        <f>Z241*K241</f>
        <v>0</v>
      </c>
      <c r="AR241" s="20" t="s">
        <v>239</v>
      </c>
      <c r="AT241" s="20" t="s">
        <v>155</v>
      </c>
      <c r="AU241" s="20" t="s">
        <v>124</v>
      </c>
      <c r="AY241" s="20" t="s">
        <v>154</v>
      </c>
      <c r="BE241" s="136">
        <f>IF(U241="základní",N241,0)</f>
        <v>0</v>
      </c>
      <c r="BF241" s="136">
        <f>IF(U241="snížená",N241,0)</f>
        <v>0</v>
      </c>
      <c r="BG241" s="136">
        <f>IF(U241="zákl. přenesená",N241,0)</f>
        <v>0</v>
      </c>
      <c r="BH241" s="136">
        <f>IF(U241="sníž. přenesená",N241,0)</f>
        <v>0</v>
      </c>
      <c r="BI241" s="136">
        <f>IF(U241="nulová",N241,0)</f>
        <v>0</v>
      </c>
      <c r="BJ241" s="20" t="s">
        <v>89</v>
      </c>
      <c r="BK241" s="136">
        <f>ROUND(L241*K241,2)</f>
        <v>0</v>
      </c>
      <c r="BL241" s="20" t="s">
        <v>239</v>
      </c>
      <c r="BM241" s="20" t="s">
        <v>591</v>
      </c>
    </row>
    <row r="242" spans="2:65" s="9" customFormat="1" ht="29.85" customHeight="1">
      <c r="B242" s="119"/>
      <c r="D242" s="128" t="s">
        <v>400</v>
      </c>
      <c r="E242" s="128"/>
      <c r="F242" s="128"/>
      <c r="G242" s="128"/>
      <c r="H242" s="128"/>
      <c r="I242" s="128"/>
      <c r="J242" s="128"/>
      <c r="K242" s="128"/>
      <c r="L242" s="128"/>
      <c r="M242" s="128"/>
      <c r="N242" s="208">
        <f>BK242</f>
        <v>0</v>
      </c>
      <c r="O242" s="209"/>
      <c r="P242" s="209"/>
      <c r="Q242" s="209"/>
      <c r="R242" s="121"/>
      <c r="T242" s="122"/>
      <c r="W242" s="123">
        <f>SUM(W243:W249)</f>
        <v>35.086671000000003</v>
      </c>
      <c r="Y242" s="123">
        <f>SUM(Y243:Y249)</f>
        <v>0.37008181000000001</v>
      </c>
      <c r="AA242" s="124">
        <f>SUM(AA243:AA249)</f>
        <v>0</v>
      </c>
      <c r="AR242" s="125" t="s">
        <v>124</v>
      </c>
      <c r="AT242" s="126" t="s">
        <v>80</v>
      </c>
      <c r="AU242" s="126" t="s">
        <v>89</v>
      </c>
      <c r="AY242" s="125" t="s">
        <v>154</v>
      </c>
      <c r="BK242" s="127">
        <f>SUM(BK243:BK249)</f>
        <v>0</v>
      </c>
    </row>
    <row r="243" spans="2:65" s="1" customFormat="1" ht="38.25" customHeight="1">
      <c r="B243" s="32"/>
      <c r="C243" s="129" t="s">
        <v>592</v>
      </c>
      <c r="D243" s="129" t="s">
        <v>155</v>
      </c>
      <c r="E243" s="130" t="s">
        <v>593</v>
      </c>
      <c r="F243" s="211" t="s">
        <v>594</v>
      </c>
      <c r="G243" s="211"/>
      <c r="H243" s="211"/>
      <c r="I243" s="211"/>
      <c r="J243" s="131" t="s">
        <v>168</v>
      </c>
      <c r="K243" s="132">
        <v>36.137</v>
      </c>
      <c r="L243" s="212"/>
      <c r="M243" s="212"/>
      <c r="N243" s="212">
        <f>ROUND(L243*K243,2)</f>
        <v>0</v>
      </c>
      <c r="O243" s="212"/>
      <c r="P243" s="212"/>
      <c r="Q243" s="212"/>
      <c r="R243" s="33"/>
      <c r="T243" s="133" t="s">
        <v>20</v>
      </c>
      <c r="U243" s="39" t="s">
        <v>46</v>
      </c>
      <c r="V243" s="134">
        <v>0.93300000000000005</v>
      </c>
      <c r="W243" s="134">
        <f>V243*K243</f>
        <v>33.715821000000005</v>
      </c>
      <c r="X243" s="134">
        <v>0</v>
      </c>
      <c r="Y243" s="134">
        <f>X243*K243</f>
        <v>0</v>
      </c>
      <c r="Z243" s="134">
        <v>0</v>
      </c>
      <c r="AA243" s="135">
        <f>Z243*K243</f>
        <v>0</v>
      </c>
      <c r="AR243" s="20" t="s">
        <v>239</v>
      </c>
      <c r="AT243" s="20" t="s">
        <v>155</v>
      </c>
      <c r="AU243" s="20" t="s">
        <v>124</v>
      </c>
      <c r="AY243" s="20" t="s">
        <v>154</v>
      </c>
      <c r="BE243" s="136">
        <f>IF(U243="základní",N243,0)</f>
        <v>0</v>
      </c>
      <c r="BF243" s="136">
        <f>IF(U243="snížená",N243,0)</f>
        <v>0</v>
      </c>
      <c r="BG243" s="136">
        <f>IF(U243="zákl. přenesená",N243,0)</f>
        <v>0</v>
      </c>
      <c r="BH243" s="136">
        <f>IF(U243="sníž. přenesená",N243,0)</f>
        <v>0</v>
      </c>
      <c r="BI243" s="136">
        <f>IF(U243="nulová",N243,0)</f>
        <v>0</v>
      </c>
      <c r="BJ243" s="20" t="s">
        <v>89</v>
      </c>
      <c r="BK243" s="136">
        <f>ROUND(L243*K243,2)</f>
        <v>0</v>
      </c>
      <c r="BL243" s="20" t="s">
        <v>239</v>
      </c>
      <c r="BM243" s="20" t="s">
        <v>595</v>
      </c>
    </row>
    <row r="244" spans="2:65" s="11" customFormat="1" ht="16.5" customHeight="1">
      <c r="B244" s="142"/>
      <c r="E244" s="143" t="s">
        <v>20</v>
      </c>
      <c r="F244" s="200" t="s">
        <v>596</v>
      </c>
      <c r="G244" s="201"/>
      <c r="H244" s="201"/>
      <c r="I244" s="201"/>
      <c r="K244" s="144">
        <v>24.492000000000001</v>
      </c>
      <c r="R244" s="145"/>
      <c r="T244" s="146"/>
      <c r="AA244" s="147"/>
      <c r="AT244" s="143" t="s">
        <v>162</v>
      </c>
      <c r="AU244" s="143" t="s">
        <v>124</v>
      </c>
      <c r="AV244" s="11" t="s">
        <v>124</v>
      </c>
      <c r="AW244" s="11" t="s">
        <v>38</v>
      </c>
      <c r="AX244" s="11" t="s">
        <v>81</v>
      </c>
      <c r="AY244" s="143" t="s">
        <v>154</v>
      </c>
    </row>
    <row r="245" spans="2:65" s="11" customFormat="1" ht="16.5" customHeight="1">
      <c r="B245" s="142"/>
      <c r="E245" s="143" t="s">
        <v>20</v>
      </c>
      <c r="F245" s="213" t="s">
        <v>597</v>
      </c>
      <c r="G245" s="214"/>
      <c r="H245" s="214"/>
      <c r="I245" s="214"/>
      <c r="K245" s="144">
        <v>11.645</v>
      </c>
      <c r="R245" s="145"/>
      <c r="T245" s="146"/>
      <c r="AA245" s="147"/>
      <c r="AT245" s="143" t="s">
        <v>162</v>
      </c>
      <c r="AU245" s="143" t="s">
        <v>124</v>
      </c>
      <c r="AV245" s="11" t="s">
        <v>124</v>
      </c>
      <c r="AW245" s="11" t="s">
        <v>38</v>
      </c>
      <c r="AX245" s="11" t="s">
        <v>81</v>
      </c>
      <c r="AY245" s="143" t="s">
        <v>154</v>
      </c>
    </row>
    <row r="246" spans="2:65" s="12" customFormat="1" ht="16.5" customHeight="1">
      <c r="B246" s="148"/>
      <c r="E246" s="149" t="s">
        <v>20</v>
      </c>
      <c r="F246" s="215" t="s">
        <v>165</v>
      </c>
      <c r="G246" s="216"/>
      <c r="H246" s="216"/>
      <c r="I246" s="216"/>
      <c r="K246" s="150">
        <v>36.137</v>
      </c>
      <c r="R246" s="151"/>
      <c r="T246" s="152"/>
      <c r="AA246" s="153"/>
      <c r="AT246" s="149" t="s">
        <v>162</v>
      </c>
      <c r="AU246" s="149" t="s">
        <v>124</v>
      </c>
      <c r="AV246" s="12" t="s">
        <v>159</v>
      </c>
      <c r="AW246" s="12" t="s">
        <v>38</v>
      </c>
      <c r="AX246" s="12" t="s">
        <v>89</v>
      </c>
      <c r="AY246" s="149" t="s">
        <v>154</v>
      </c>
    </row>
    <row r="247" spans="2:65" s="1" customFormat="1" ht="25.5" customHeight="1">
      <c r="B247" s="32"/>
      <c r="C247" s="160" t="s">
        <v>598</v>
      </c>
      <c r="D247" s="160" t="s">
        <v>461</v>
      </c>
      <c r="E247" s="161" t="s">
        <v>599</v>
      </c>
      <c r="F247" s="240" t="s">
        <v>600</v>
      </c>
      <c r="G247" s="240"/>
      <c r="H247" s="240"/>
      <c r="I247" s="240"/>
      <c r="J247" s="162" t="s">
        <v>168</v>
      </c>
      <c r="K247" s="163">
        <v>39.750999999999998</v>
      </c>
      <c r="L247" s="241"/>
      <c r="M247" s="241"/>
      <c r="N247" s="241">
        <f>ROUND(L247*K247,2)</f>
        <v>0</v>
      </c>
      <c r="O247" s="212"/>
      <c r="P247" s="212"/>
      <c r="Q247" s="212"/>
      <c r="R247" s="33"/>
      <c r="T247" s="133" t="s">
        <v>20</v>
      </c>
      <c r="U247" s="39" t="s">
        <v>46</v>
      </c>
      <c r="V247" s="134">
        <v>0</v>
      </c>
      <c r="W247" s="134">
        <f>V247*K247</f>
        <v>0</v>
      </c>
      <c r="X247" s="134">
        <v>9.3100000000000006E-3</v>
      </c>
      <c r="Y247" s="134">
        <f>X247*K247</f>
        <v>0.37008181000000001</v>
      </c>
      <c r="Z247" s="134">
        <v>0</v>
      </c>
      <c r="AA247" s="135">
        <f>Z247*K247</f>
        <v>0</v>
      </c>
      <c r="AR247" s="20" t="s">
        <v>307</v>
      </c>
      <c r="AT247" s="20" t="s">
        <v>461</v>
      </c>
      <c r="AU247" s="20" t="s">
        <v>124</v>
      </c>
      <c r="AY247" s="20" t="s">
        <v>154</v>
      </c>
      <c r="BE247" s="136">
        <f>IF(U247="základní",N247,0)</f>
        <v>0</v>
      </c>
      <c r="BF247" s="136">
        <f>IF(U247="snížená",N247,0)</f>
        <v>0</v>
      </c>
      <c r="BG247" s="136">
        <f>IF(U247="zákl. přenesená",N247,0)</f>
        <v>0</v>
      </c>
      <c r="BH247" s="136">
        <f>IF(U247="sníž. přenesená",N247,0)</f>
        <v>0</v>
      </c>
      <c r="BI247" s="136">
        <f>IF(U247="nulová",N247,0)</f>
        <v>0</v>
      </c>
      <c r="BJ247" s="20" t="s">
        <v>89</v>
      </c>
      <c r="BK247" s="136">
        <f>ROUND(L247*K247,2)</f>
        <v>0</v>
      </c>
      <c r="BL247" s="20" t="s">
        <v>239</v>
      </c>
      <c r="BM247" s="20" t="s">
        <v>601</v>
      </c>
    </row>
    <row r="248" spans="2:65" s="1" customFormat="1" ht="25.5" customHeight="1">
      <c r="B248" s="32"/>
      <c r="C248" s="129" t="s">
        <v>602</v>
      </c>
      <c r="D248" s="129" t="s">
        <v>155</v>
      </c>
      <c r="E248" s="130" t="s">
        <v>603</v>
      </c>
      <c r="F248" s="211" t="s">
        <v>604</v>
      </c>
      <c r="G248" s="211"/>
      <c r="H248" s="211"/>
      <c r="I248" s="211"/>
      <c r="J248" s="131" t="s">
        <v>296</v>
      </c>
      <c r="K248" s="132">
        <v>0.37</v>
      </c>
      <c r="L248" s="212"/>
      <c r="M248" s="212"/>
      <c r="N248" s="212">
        <f>ROUND(L248*K248,2)</f>
        <v>0</v>
      </c>
      <c r="O248" s="212"/>
      <c r="P248" s="212"/>
      <c r="Q248" s="212"/>
      <c r="R248" s="33"/>
      <c r="T248" s="133" t="s">
        <v>20</v>
      </c>
      <c r="U248" s="39" t="s">
        <v>46</v>
      </c>
      <c r="V248" s="134">
        <v>2.2549999999999999</v>
      </c>
      <c r="W248" s="134">
        <f>V248*K248</f>
        <v>0.83434999999999993</v>
      </c>
      <c r="X248" s="134">
        <v>0</v>
      </c>
      <c r="Y248" s="134">
        <f>X248*K248</f>
        <v>0</v>
      </c>
      <c r="Z248" s="134">
        <v>0</v>
      </c>
      <c r="AA248" s="135">
        <f>Z248*K248</f>
        <v>0</v>
      </c>
      <c r="AR248" s="20" t="s">
        <v>239</v>
      </c>
      <c r="AT248" s="20" t="s">
        <v>155</v>
      </c>
      <c r="AU248" s="20" t="s">
        <v>124</v>
      </c>
      <c r="AY248" s="20" t="s">
        <v>154</v>
      </c>
      <c r="BE248" s="136">
        <f>IF(U248="základní",N248,0)</f>
        <v>0</v>
      </c>
      <c r="BF248" s="136">
        <f>IF(U248="snížená",N248,0)</f>
        <v>0</v>
      </c>
      <c r="BG248" s="136">
        <f>IF(U248="zákl. přenesená",N248,0)</f>
        <v>0</v>
      </c>
      <c r="BH248" s="136">
        <f>IF(U248="sníž. přenesená",N248,0)</f>
        <v>0</v>
      </c>
      <c r="BI248" s="136">
        <f>IF(U248="nulová",N248,0)</f>
        <v>0</v>
      </c>
      <c r="BJ248" s="20" t="s">
        <v>89</v>
      </c>
      <c r="BK248" s="136">
        <f>ROUND(L248*K248,2)</f>
        <v>0</v>
      </c>
      <c r="BL248" s="20" t="s">
        <v>239</v>
      </c>
      <c r="BM248" s="20" t="s">
        <v>605</v>
      </c>
    </row>
    <row r="249" spans="2:65" s="1" customFormat="1" ht="25.5" customHeight="1">
      <c r="B249" s="32"/>
      <c r="C249" s="129" t="s">
        <v>606</v>
      </c>
      <c r="D249" s="129" t="s">
        <v>155</v>
      </c>
      <c r="E249" s="130" t="s">
        <v>607</v>
      </c>
      <c r="F249" s="211" t="s">
        <v>608</v>
      </c>
      <c r="G249" s="211"/>
      <c r="H249" s="211"/>
      <c r="I249" s="211"/>
      <c r="J249" s="131" t="s">
        <v>296</v>
      </c>
      <c r="K249" s="132">
        <v>0.37</v>
      </c>
      <c r="L249" s="212"/>
      <c r="M249" s="212"/>
      <c r="N249" s="212">
        <f>ROUND(L249*K249,2)</f>
        <v>0</v>
      </c>
      <c r="O249" s="212"/>
      <c r="P249" s="212"/>
      <c r="Q249" s="212"/>
      <c r="R249" s="33"/>
      <c r="T249" s="133" t="s">
        <v>20</v>
      </c>
      <c r="U249" s="39" t="s">
        <v>46</v>
      </c>
      <c r="V249" s="134">
        <v>1.45</v>
      </c>
      <c r="W249" s="134">
        <f>V249*K249</f>
        <v>0.53649999999999998</v>
      </c>
      <c r="X249" s="134">
        <v>0</v>
      </c>
      <c r="Y249" s="134">
        <f>X249*K249</f>
        <v>0</v>
      </c>
      <c r="Z249" s="134">
        <v>0</v>
      </c>
      <c r="AA249" s="135">
        <f>Z249*K249</f>
        <v>0</v>
      </c>
      <c r="AR249" s="20" t="s">
        <v>239</v>
      </c>
      <c r="AT249" s="20" t="s">
        <v>155</v>
      </c>
      <c r="AU249" s="20" t="s">
        <v>124</v>
      </c>
      <c r="AY249" s="20" t="s">
        <v>154</v>
      </c>
      <c r="BE249" s="136">
        <f>IF(U249="základní",N249,0)</f>
        <v>0</v>
      </c>
      <c r="BF249" s="136">
        <f>IF(U249="snížená",N249,0)</f>
        <v>0</v>
      </c>
      <c r="BG249" s="136">
        <f>IF(U249="zákl. přenesená",N249,0)</f>
        <v>0</v>
      </c>
      <c r="BH249" s="136">
        <f>IF(U249="sníž. přenesená",N249,0)</f>
        <v>0</v>
      </c>
      <c r="BI249" s="136">
        <f>IF(U249="nulová",N249,0)</f>
        <v>0</v>
      </c>
      <c r="BJ249" s="20" t="s">
        <v>89</v>
      </c>
      <c r="BK249" s="136">
        <f>ROUND(L249*K249,2)</f>
        <v>0</v>
      </c>
      <c r="BL249" s="20" t="s">
        <v>239</v>
      </c>
      <c r="BM249" s="20" t="s">
        <v>609</v>
      </c>
    </row>
    <row r="250" spans="2:65" s="9" customFormat="1" ht="29.85" customHeight="1">
      <c r="B250" s="119"/>
      <c r="D250" s="128" t="s">
        <v>401</v>
      </c>
      <c r="E250" s="128"/>
      <c r="F250" s="128"/>
      <c r="G250" s="128"/>
      <c r="H250" s="128"/>
      <c r="I250" s="128"/>
      <c r="J250" s="128"/>
      <c r="K250" s="128"/>
      <c r="L250" s="128"/>
      <c r="M250" s="128"/>
      <c r="N250" s="208">
        <f>BK250</f>
        <v>0</v>
      </c>
      <c r="O250" s="209"/>
      <c r="P250" s="209"/>
      <c r="Q250" s="209"/>
      <c r="R250" s="121"/>
      <c r="T250" s="122"/>
      <c r="W250" s="123">
        <f>SUM(W251:W256)</f>
        <v>23.156179999999999</v>
      </c>
      <c r="Y250" s="123">
        <f>SUM(Y251:Y256)</f>
        <v>9.9777600000000008E-2</v>
      </c>
      <c r="AA250" s="124">
        <f>SUM(AA251:AA256)</f>
        <v>0</v>
      </c>
      <c r="AR250" s="125" t="s">
        <v>124</v>
      </c>
      <c r="AT250" s="126" t="s">
        <v>80</v>
      </c>
      <c r="AU250" s="126" t="s">
        <v>89</v>
      </c>
      <c r="AY250" s="125" t="s">
        <v>154</v>
      </c>
      <c r="BK250" s="127">
        <f>SUM(BK251:BK256)</f>
        <v>0</v>
      </c>
    </row>
    <row r="251" spans="2:65" s="1" customFormat="1" ht="25.5" customHeight="1">
      <c r="B251" s="32"/>
      <c r="C251" s="129" t="s">
        <v>610</v>
      </c>
      <c r="D251" s="129" t="s">
        <v>155</v>
      </c>
      <c r="E251" s="130" t="s">
        <v>611</v>
      </c>
      <c r="F251" s="211" t="s">
        <v>612</v>
      </c>
      <c r="G251" s="211"/>
      <c r="H251" s="211"/>
      <c r="I251" s="211"/>
      <c r="J251" s="131" t="s">
        <v>613</v>
      </c>
      <c r="K251" s="132">
        <v>85.28</v>
      </c>
      <c r="L251" s="212"/>
      <c r="M251" s="212"/>
      <c r="N251" s="212">
        <f>ROUND(L251*K251,2)</f>
        <v>0</v>
      </c>
      <c r="O251" s="212"/>
      <c r="P251" s="212"/>
      <c r="Q251" s="212"/>
      <c r="R251" s="33"/>
      <c r="T251" s="133" t="s">
        <v>20</v>
      </c>
      <c r="U251" s="39" t="s">
        <v>46</v>
      </c>
      <c r="V251" s="134">
        <v>0.26600000000000001</v>
      </c>
      <c r="W251" s="134">
        <f>V251*K251</f>
        <v>22.684480000000001</v>
      </c>
      <c r="X251" s="134">
        <v>6.9999999999999994E-5</v>
      </c>
      <c r="Y251" s="134">
        <f>X251*K251</f>
        <v>5.9695999999999994E-3</v>
      </c>
      <c r="Z251" s="134">
        <v>0</v>
      </c>
      <c r="AA251" s="135">
        <f>Z251*K251</f>
        <v>0</v>
      </c>
      <c r="AR251" s="20" t="s">
        <v>239</v>
      </c>
      <c r="AT251" s="20" t="s">
        <v>155</v>
      </c>
      <c r="AU251" s="20" t="s">
        <v>124</v>
      </c>
      <c r="AY251" s="20" t="s">
        <v>154</v>
      </c>
      <c r="BE251" s="136">
        <f>IF(U251="základní",N251,0)</f>
        <v>0</v>
      </c>
      <c r="BF251" s="136">
        <f>IF(U251="snížená",N251,0)</f>
        <v>0</v>
      </c>
      <c r="BG251" s="136">
        <f>IF(U251="zákl. přenesená",N251,0)</f>
        <v>0</v>
      </c>
      <c r="BH251" s="136">
        <f>IF(U251="sníž. přenesená",N251,0)</f>
        <v>0</v>
      </c>
      <c r="BI251" s="136">
        <f>IF(U251="nulová",N251,0)</f>
        <v>0</v>
      </c>
      <c r="BJ251" s="20" t="s">
        <v>89</v>
      </c>
      <c r="BK251" s="136">
        <f>ROUND(L251*K251,2)</f>
        <v>0</v>
      </c>
      <c r="BL251" s="20" t="s">
        <v>239</v>
      </c>
      <c r="BM251" s="20" t="s">
        <v>614</v>
      </c>
    </row>
    <row r="252" spans="2:65" s="10" customFormat="1" ht="25.5" customHeight="1">
      <c r="B252" s="137"/>
      <c r="E252" s="138" t="s">
        <v>20</v>
      </c>
      <c r="F252" s="217" t="s">
        <v>615</v>
      </c>
      <c r="G252" s="218"/>
      <c r="H252" s="218"/>
      <c r="I252" s="218"/>
      <c r="K252" s="138" t="s">
        <v>20</v>
      </c>
      <c r="R252" s="139"/>
      <c r="T252" s="140"/>
      <c r="AA252" s="141"/>
      <c r="AT252" s="138" t="s">
        <v>162</v>
      </c>
      <c r="AU252" s="138" t="s">
        <v>124</v>
      </c>
      <c r="AV252" s="10" t="s">
        <v>89</v>
      </c>
      <c r="AW252" s="10" t="s">
        <v>38</v>
      </c>
      <c r="AX252" s="10" t="s">
        <v>81</v>
      </c>
      <c r="AY252" s="138" t="s">
        <v>154</v>
      </c>
    </row>
    <row r="253" spans="2:65" s="11" customFormat="1" ht="16.5" customHeight="1">
      <c r="B253" s="142"/>
      <c r="E253" s="143" t="s">
        <v>20</v>
      </c>
      <c r="F253" s="213" t="s">
        <v>616</v>
      </c>
      <c r="G253" s="214"/>
      <c r="H253" s="214"/>
      <c r="I253" s="214"/>
      <c r="K253" s="144">
        <v>85.28</v>
      </c>
      <c r="R253" s="145"/>
      <c r="T253" s="146"/>
      <c r="AA253" s="147"/>
      <c r="AT253" s="143" t="s">
        <v>162</v>
      </c>
      <c r="AU253" s="143" t="s">
        <v>124</v>
      </c>
      <c r="AV253" s="11" t="s">
        <v>124</v>
      </c>
      <c r="AW253" s="11" t="s">
        <v>38</v>
      </c>
      <c r="AX253" s="11" t="s">
        <v>89</v>
      </c>
      <c r="AY253" s="143" t="s">
        <v>154</v>
      </c>
    </row>
    <row r="254" spans="2:65" s="1" customFormat="1" ht="16.5" customHeight="1">
      <c r="B254" s="32"/>
      <c r="C254" s="160" t="s">
        <v>617</v>
      </c>
      <c r="D254" s="160" t="s">
        <v>461</v>
      </c>
      <c r="E254" s="161" t="s">
        <v>618</v>
      </c>
      <c r="F254" s="240" t="s">
        <v>619</v>
      </c>
      <c r="G254" s="240"/>
      <c r="H254" s="240"/>
      <c r="I254" s="240"/>
      <c r="J254" s="162" t="s">
        <v>613</v>
      </c>
      <c r="K254" s="163">
        <v>93.808000000000007</v>
      </c>
      <c r="L254" s="241"/>
      <c r="M254" s="241"/>
      <c r="N254" s="241">
        <f>ROUND(L254*K254,2)</f>
        <v>0</v>
      </c>
      <c r="O254" s="212"/>
      <c r="P254" s="212"/>
      <c r="Q254" s="212"/>
      <c r="R254" s="33"/>
      <c r="T254" s="133" t="s">
        <v>20</v>
      </c>
      <c r="U254" s="39" t="s">
        <v>46</v>
      </c>
      <c r="V254" s="134">
        <v>0</v>
      </c>
      <c r="W254" s="134">
        <f>V254*K254</f>
        <v>0</v>
      </c>
      <c r="X254" s="134">
        <v>1E-3</v>
      </c>
      <c r="Y254" s="134">
        <f>X254*K254</f>
        <v>9.3808000000000002E-2</v>
      </c>
      <c r="Z254" s="134">
        <v>0</v>
      </c>
      <c r="AA254" s="135">
        <f>Z254*K254</f>
        <v>0</v>
      </c>
      <c r="AR254" s="20" t="s">
        <v>307</v>
      </c>
      <c r="AT254" s="20" t="s">
        <v>461</v>
      </c>
      <c r="AU254" s="20" t="s">
        <v>124</v>
      </c>
      <c r="AY254" s="20" t="s">
        <v>154</v>
      </c>
      <c r="BE254" s="136">
        <f>IF(U254="základní",N254,0)</f>
        <v>0</v>
      </c>
      <c r="BF254" s="136">
        <f>IF(U254="snížená",N254,0)</f>
        <v>0</v>
      </c>
      <c r="BG254" s="136">
        <f>IF(U254="zákl. přenesená",N254,0)</f>
        <v>0</v>
      </c>
      <c r="BH254" s="136">
        <f>IF(U254="sníž. přenesená",N254,0)</f>
        <v>0</v>
      </c>
      <c r="BI254" s="136">
        <f>IF(U254="nulová",N254,0)</f>
        <v>0</v>
      </c>
      <c r="BJ254" s="20" t="s">
        <v>89</v>
      </c>
      <c r="BK254" s="136">
        <f>ROUND(L254*K254,2)</f>
        <v>0</v>
      </c>
      <c r="BL254" s="20" t="s">
        <v>239</v>
      </c>
      <c r="BM254" s="20" t="s">
        <v>620</v>
      </c>
    </row>
    <row r="255" spans="2:65" s="1" customFormat="1" ht="25.5" customHeight="1">
      <c r="B255" s="32"/>
      <c r="C255" s="129" t="s">
        <v>621</v>
      </c>
      <c r="D255" s="129" t="s">
        <v>155</v>
      </c>
      <c r="E255" s="130" t="s">
        <v>622</v>
      </c>
      <c r="F255" s="211" t="s">
        <v>623</v>
      </c>
      <c r="G255" s="211"/>
      <c r="H255" s="211"/>
      <c r="I255" s="211"/>
      <c r="J255" s="131" t="s">
        <v>296</v>
      </c>
      <c r="K255" s="132">
        <v>0.1</v>
      </c>
      <c r="L255" s="212"/>
      <c r="M255" s="212"/>
      <c r="N255" s="212">
        <f>ROUND(L255*K255,2)</f>
        <v>0</v>
      </c>
      <c r="O255" s="212"/>
      <c r="P255" s="212"/>
      <c r="Q255" s="212"/>
      <c r="R255" s="33"/>
      <c r="T255" s="133" t="s">
        <v>20</v>
      </c>
      <c r="U255" s="39" t="s">
        <v>46</v>
      </c>
      <c r="V255" s="134">
        <v>3.327</v>
      </c>
      <c r="W255" s="134">
        <f>V255*K255</f>
        <v>0.3327</v>
      </c>
      <c r="X255" s="134">
        <v>0</v>
      </c>
      <c r="Y255" s="134">
        <f>X255*K255</f>
        <v>0</v>
      </c>
      <c r="Z255" s="134">
        <v>0</v>
      </c>
      <c r="AA255" s="135">
        <f>Z255*K255</f>
        <v>0</v>
      </c>
      <c r="AR255" s="20" t="s">
        <v>239</v>
      </c>
      <c r="AT255" s="20" t="s">
        <v>155</v>
      </c>
      <c r="AU255" s="20" t="s">
        <v>124</v>
      </c>
      <c r="AY255" s="20" t="s">
        <v>154</v>
      </c>
      <c r="BE255" s="136">
        <f>IF(U255="základní",N255,0)</f>
        <v>0</v>
      </c>
      <c r="BF255" s="136">
        <f>IF(U255="snížená",N255,0)</f>
        <v>0</v>
      </c>
      <c r="BG255" s="136">
        <f>IF(U255="zákl. přenesená",N255,0)</f>
        <v>0</v>
      </c>
      <c r="BH255" s="136">
        <f>IF(U255="sníž. přenesená",N255,0)</f>
        <v>0</v>
      </c>
      <c r="BI255" s="136">
        <f>IF(U255="nulová",N255,0)</f>
        <v>0</v>
      </c>
      <c r="BJ255" s="20" t="s">
        <v>89</v>
      </c>
      <c r="BK255" s="136">
        <f>ROUND(L255*K255,2)</f>
        <v>0</v>
      </c>
      <c r="BL255" s="20" t="s">
        <v>239</v>
      </c>
      <c r="BM255" s="20" t="s">
        <v>624</v>
      </c>
    </row>
    <row r="256" spans="2:65" s="1" customFormat="1" ht="25.5" customHeight="1">
      <c r="B256" s="32"/>
      <c r="C256" s="129" t="s">
        <v>625</v>
      </c>
      <c r="D256" s="129" t="s">
        <v>155</v>
      </c>
      <c r="E256" s="130" t="s">
        <v>626</v>
      </c>
      <c r="F256" s="211" t="s">
        <v>627</v>
      </c>
      <c r="G256" s="211"/>
      <c r="H256" s="211"/>
      <c r="I256" s="211"/>
      <c r="J256" s="131" t="s">
        <v>296</v>
      </c>
      <c r="K256" s="132">
        <v>0.1</v>
      </c>
      <c r="L256" s="212"/>
      <c r="M256" s="212"/>
      <c r="N256" s="212">
        <f>ROUND(L256*K256,2)</f>
        <v>0</v>
      </c>
      <c r="O256" s="212"/>
      <c r="P256" s="212"/>
      <c r="Q256" s="212"/>
      <c r="R256" s="33"/>
      <c r="T256" s="133" t="s">
        <v>20</v>
      </c>
      <c r="U256" s="39" t="s">
        <v>46</v>
      </c>
      <c r="V256" s="134">
        <v>1.39</v>
      </c>
      <c r="W256" s="134">
        <f>V256*K256</f>
        <v>0.13899999999999998</v>
      </c>
      <c r="X256" s="134">
        <v>0</v>
      </c>
      <c r="Y256" s="134">
        <f>X256*K256</f>
        <v>0</v>
      </c>
      <c r="Z256" s="134">
        <v>0</v>
      </c>
      <c r="AA256" s="135">
        <f>Z256*K256</f>
        <v>0</v>
      </c>
      <c r="AR256" s="20" t="s">
        <v>239</v>
      </c>
      <c r="AT256" s="20" t="s">
        <v>155</v>
      </c>
      <c r="AU256" s="20" t="s">
        <v>124</v>
      </c>
      <c r="AY256" s="20" t="s">
        <v>154</v>
      </c>
      <c r="BE256" s="136">
        <f>IF(U256="základní",N256,0)</f>
        <v>0</v>
      </c>
      <c r="BF256" s="136">
        <f>IF(U256="snížená",N256,0)</f>
        <v>0</v>
      </c>
      <c r="BG256" s="136">
        <f>IF(U256="zákl. přenesená",N256,0)</f>
        <v>0</v>
      </c>
      <c r="BH256" s="136">
        <f>IF(U256="sníž. přenesená",N256,0)</f>
        <v>0</v>
      </c>
      <c r="BI256" s="136">
        <f>IF(U256="nulová",N256,0)</f>
        <v>0</v>
      </c>
      <c r="BJ256" s="20" t="s">
        <v>89</v>
      </c>
      <c r="BK256" s="136">
        <f>ROUND(L256*K256,2)</f>
        <v>0</v>
      </c>
      <c r="BL256" s="20" t="s">
        <v>239</v>
      </c>
      <c r="BM256" s="20" t="s">
        <v>628</v>
      </c>
    </row>
    <row r="257" spans="2:65" s="9" customFormat="1" ht="29.85" customHeight="1">
      <c r="B257" s="119"/>
      <c r="D257" s="128" t="s">
        <v>402</v>
      </c>
      <c r="E257" s="128"/>
      <c r="F257" s="128"/>
      <c r="G257" s="128"/>
      <c r="H257" s="128"/>
      <c r="I257" s="128"/>
      <c r="J257" s="128"/>
      <c r="K257" s="128"/>
      <c r="L257" s="128"/>
      <c r="M257" s="128"/>
      <c r="N257" s="208">
        <f>BK257</f>
        <v>0</v>
      </c>
      <c r="O257" s="209"/>
      <c r="P257" s="209"/>
      <c r="Q257" s="209"/>
      <c r="R257" s="121"/>
      <c r="T257" s="122"/>
      <c r="W257" s="123">
        <f>SUM(W258:W278)</f>
        <v>60.761274999999983</v>
      </c>
      <c r="Y257" s="123">
        <f>SUM(Y258:Y278)</f>
        <v>5.8463260000000003E-2</v>
      </c>
      <c r="AA257" s="124">
        <f>SUM(AA258:AA278)</f>
        <v>0</v>
      </c>
      <c r="AR257" s="125" t="s">
        <v>124</v>
      </c>
      <c r="AT257" s="126" t="s">
        <v>80</v>
      </c>
      <c r="AU257" s="126" t="s">
        <v>89</v>
      </c>
      <c r="AY257" s="125" t="s">
        <v>154</v>
      </c>
      <c r="BK257" s="127">
        <f>SUM(BK258:BK278)</f>
        <v>0</v>
      </c>
    </row>
    <row r="258" spans="2:65" s="1" customFormat="1" ht="25.5" customHeight="1">
      <c r="B258" s="32"/>
      <c r="C258" s="129" t="s">
        <v>629</v>
      </c>
      <c r="D258" s="129" t="s">
        <v>155</v>
      </c>
      <c r="E258" s="130" t="s">
        <v>630</v>
      </c>
      <c r="F258" s="211" t="s">
        <v>631</v>
      </c>
      <c r="G258" s="211"/>
      <c r="H258" s="211"/>
      <c r="I258" s="211"/>
      <c r="J258" s="131" t="s">
        <v>168</v>
      </c>
      <c r="K258" s="132">
        <v>36.137</v>
      </c>
      <c r="L258" s="212"/>
      <c r="M258" s="212"/>
      <c r="N258" s="212">
        <f>ROUND(L258*K258,2)</f>
        <v>0</v>
      </c>
      <c r="O258" s="212"/>
      <c r="P258" s="212"/>
      <c r="Q258" s="212"/>
      <c r="R258" s="33"/>
      <c r="T258" s="133" t="s">
        <v>20</v>
      </c>
      <c r="U258" s="39" t="s">
        <v>46</v>
      </c>
      <c r="V258" s="134">
        <v>0.33500000000000002</v>
      </c>
      <c r="W258" s="134">
        <f>V258*K258</f>
        <v>12.105895</v>
      </c>
      <c r="X258" s="134">
        <v>2.4000000000000001E-4</v>
      </c>
      <c r="Y258" s="134">
        <f>X258*K258</f>
        <v>8.6728800000000009E-3</v>
      </c>
      <c r="Z258" s="134">
        <v>0</v>
      </c>
      <c r="AA258" s="135">
        <f>Z258*K258</f>
        <v>0</v>
      </c>
      <c r="AR258" s="20" t="s">
        <v>239</v>
      </c>
      <c r="AT258" s="20" t="s">
        <v>155</v>
      </c>
      <c r="AU258" s="20" t="s">
        <v>124</v>
      </c>
      <c r="AY258" s="20" t="s">
        <v>154</v>
      </c>
      <c r="BE258" s="136">
        <f>IF(U258="základní",N258,0)</f>
        <v>0</v>
      </c>
      <c r="BF258" s="136">
        <f>IF(U258="snížená",N258,0)</f>
        <v>0</v>
      </c>
      <c r="BG258" s="136">
        <f>IF(U258="zákl. přenesená",N258,0)</f>
        <v>0</v>
      </c>
      <c r="BH258" s="136">
        <f>IF(U258="sníž. přenesená",N258,0)</f>
        <v>0</v>
      </c>
      <c r="BI258" s="136">
        <f>IF(U258="nulová",N258,0)</f>
        <v>0</v>
      </c>
      <c r="BJ258" s="20" t="s">
        <v>89</v>
      </c>
      <c r="BK258" s="136">
        <f>ROUND(L258*K258,2)</f>
        <v>0</v>
      </c>
      <c r="BL258" s="20" t="s">
        <v>239</v>
      </c>
      <c r="BM258" s="20" t="s">
        <v>632</v>
      </c>
    </row>
    <row r="259" spans="2:65" s="11" customFormat="1" ht="16.5" customHeight="1">
      <c r="B259" s="142"/>
      <c r="E259" s="143" t="s">
        <v>20</v>
      </c>
      <c r="F259" s="200" t="s">
        <v>633</v>
      </c>
      <c r="G259" s="201"/>
      <c r="H259" s="201"/>
      <c r="I259" s="201"/>
      <c r="K259" s="144">
        <v>24.492000000000001</v>
      </c>
      <c r="R259" s="145"/>
      <c r="T259" s="146"/>
      <c r="AA259" s="147"/>
      <c r="AT259" s="143" t="s">
        <v>162</v>
      </c>
      <c r="AU259" s="143" t="s">
        <v>124</v>
      </c>
      <c r="AV259" s="11" t="s">
        <v>124</v>
      </c>
      <c r="AW259" s="11" t="s">
        <v>38</v>
      </c>
      <c r="AX259" s="11" t="s">
        <v>81</v>
      </c>
      <c r="AY259" s="143" t="s">
        <v>154</v>
      </c>
    </row>
    <row r="260" spans="2:65" s="11" customFormat="1" ht="16.5" customHeight="1">
      <c r="B260" s="142"/>
      <c r="E260" s="143" t="s">
        <v>20</v>
      </c>
      <c r="F260" s="213" t="s">
        <v>634</v>
      </c>
      <c r="G260" s="214"/>
      <c r="H260" s="214"/>
      <c r="I260" s="214"/>
      <c r="K260" s="144">
        <v>11.645</v>
      </c>
      <c r="R260" s="145"/>
      <c r="T260" s="146"/>
      <c r="AA260" s="147"/>
      <c r="AT260" s="143" t="s">
        <v>162</v>
      </c>
      <c r="AU260" s="143" t="s">
        <v>124</v>
      </c>
      <c r="AV260" s="11" t="s">
        <v>124</v>
      </c>
      <c r="AW260" s="11" t="s">
        <v>38</v>
      </c>
      <c r="AX260" s="11" t="s">
        <v>81</v>
      </c>
      <c r="AY260" s="143" t="s">
        <v>154</v>
      </c>
    </row>
    <row r="261" spans="2:65" s="12" customFormat="1" ht="16.5" customHeight="1">
      <c r="B261" s="148"/>
      <c r="E261" s="149" t="s">
        <v>20</v>
      </c>
      <c r="F261" s="215" t="s">
        <v>165</v>
      </c>
      <c r="G261" s="216"/>
      <c r="H261" s="216"/>
      <c r="I261" s="216"/>
      <c r="K261" s="150">
        <v>36.137</v>
      </c>
      <c r="R261" s="151"/>
      <c r="T261" s="152"/>
      <c r="AA261" s="153"/>
      <c r="AT261" s="149" t="s">
        <v>162</v>
      </c>
      <c r="AU261" s="149" t="s">
        <v>124</v>
      </c>
      <c r="AV261" s="12" t="s">
        <v>159</v>
      </c>
      <c r="AW261" s="12" t="s">
        <v>38</v>
      </c>
      <c r="AX261" s="12" t="s">
        <v>89</v>
      </c>
      <c r="AY261" s="149" t="s">
        <v>154</v>
      </c>
    </row>
    <row r="262" spans="2:65" s="1" customFormat="1" ht="25.5" customHeight="1">
      <c r="B262" s="32"/>
      <c r="C262" s="129" t="s">
        <v>635</v>
      </c>
      <c r="D262" s="129" t="s">
        <v>155</v>
      </c>
      <c r="E262" s="130" t="s">
        <v>636</v>
      </c>
      <c r="F262" s="211" t="s">
        <v>637</v>
      </c>
      <c r="G262" s="211"/>
      <c r="H262" s="211"/>
      <c r="I262" s="211"/>
      <c r="J262" s="131" t="s">
        <v>168</v>
      </c>
      <c r="K262" s="132">
        <v>120.607</v>
      </c>
      <c r="L262" s="212"/>
      <c r="M262" s="212"/>
      <c r="N262" s="212">
        <f>ROUND(L262*K262,2)</f>
        <v>0</v>
      </c>
      <c r="O262" s="212"/>
      <c r="P262" s="212"/>
      <c r="Q262" s="212"/>
      <c r="R262" s="33"/>
      <c r="T262" s="133" t="s">
        <v>20</v>
      </c>
      <c r="U262" s="39" t="s">
        <v>46</v>
      </c>
      <c r="V262" s="134">
        <v>0.3</v>
      </c>
      <c r="W262" s="134">
        <f>V262*K262</f>
        <v>36.182099999999998</v>
      </c>
      <c r="X262" s="134">
        <v>3.4000000000000002E-4</v>
      </c>
      <c r="Y262" s="134">
        <f>X262*K262</f>
        <v>4.1006380000000002E-2</v>
      </c>
      <c r="Z262" s="134">
        <v>0</v>
      </c>
      <c r="AA262" s="135">
        <f>Z262*K262</f>
        <v>0</v>
      </c>
      <c r="AR262" s="20" t="s">
        <v>239</v>
      </c>
      <c r="AT262" s="20" t="s">
        <v>155</v>
      </c>
      <c r="AU262" s="20" t="s">
        <v>124</v>
      </c>
      <c r="AY262" s="20" t="s">
        <v>154</v>
      </c>
      <c r="BE262" s="136">
        <f>IF(U262="základní",N262,0)</f>
        <v>0</v>
      </c>
      <c r="BF262" s="136">
        <f>IF(U262="snížená",N262,0)</f>
        <v>0</v>
      </c>
      <c r="BG262" s="136">
        <f>IF(U262="zákl. přenesená",N262,0)</f>
        <v>0</v>
      </c>
      <c r="BH262" s="136">
        <f>IF(U262="sníž. přenesená",N262,0)</f>
        <v>0</v>
      </c>
      <c r="BI262" s="136">
        <f>IF(U262="nulová",N262,0)</f>
        <v>0</v>
      </c>
      <c r="BJ262" s="20" t="s">
        <v>89</v>
      </c>
      <c r="BK262" s="136">
        <f>ROUND(L262*K262,2)</f>
        <v>0</v>
      </c>
      <c r="BL262" s="20" t="s">
        <v>239</v>
      </c>
      <c r="BM262" s="20" t="s">
        <v>638</v>
      </c>
    </row>
    <row r="263" spans="2:65" s="10" customFormat="1" ht="16.5" customHeight="1">
      <c r="B263" s="137"/>
      <c r="E263" s="138" t="s">
        <v>20</v>
      </c>
      <c r="F263" s="217" t="s">
        <v>639</v>
      </c>
      <c r="G263" s="218"/>
      <c r="H263" s="218"/>
      <c r="I263" s="218"/>
      <c r="K263" s="138" t="s">
        <v>20</v>
      </c>
      <c r="R263" s="139"/>
      <c r="T263" s="140"/>
      <c r="AA263" s="141"/>
      <c r="AT263" s="138" t="s">
        <v>162</v>
      </c>
      <c r="AU263" s="138" t="s">
        <v>124</v>
      </c>
      <c r="AV263" s="10" t="s">
        <v>89</v>
      </c>
      <c r="AW263" s="10" t="s">
        <v>38</v>
      </c>
      <c r="AX263" s="10" t="s">
        <v>81</v>
      </c>
      <c r="AY263" s="138" t="s">
        <v>154</v>
      </c>
    </row>
    <row r="264" spans="2:65" s="11" customFormat="1" ht="38.25" customHeight="1">
      <c r="B264" s="142"/>
      <c r="E264" s="143" t="s">
        <v>20</v>
      </c>
      <c r="F264" s="213" t="s">
        <v>640</v>
      </c>
      <c r="G264" s="214"/>
      <c r="H264" s="214"/>
      <c r="I264" s="214"/>
      <c r="K264" s="144">
        <v>42.223999999999997</v>
      </c>
      <c r="R264" s="145"/>
      <c r="T264" s="146"/>
      <c r="AA264" s="147"/>
      <c r="AT264" s="143" t="s">
        <v>162</v>
      </c>
      <c r="AU264" s="143" t="s">
        <v>124</v>
      </c>
      <c r="AV264" s="11" t="s">
        <v>124</v>
      </c>
      <c r="AW264" s="11" t="s">
        <v>38</v>
      </c>
      <c r="AX264" s="11" t="s">
        <v>81</v>
      </c>
      <c r="AY264" s="143" t="s">
        <v>154</v>
      </c>
    </row>
    <row r="265" spans="2:65" s="11" customFormat="1" ht="16.5" customHeight="1">
      <c r="B265" s="142"/>
      <c r="E265" s="143" t="s">
        <v>20</v>
      </c>
      <c r="F265" s="213" t="s">
        <v>641</v>
      </c>
      <c r="G265" s="214"/>
      <c r="H265" s="214"/>
      <c r="I265" s="214"/>
      <c r="K265" s="144">
        <v>3.7440000000000002</v>
      </c>
      <c r="R265" s="145"/>
      <c r="T265" s="146"/>
      <c r="AA265" s="147"/>
      <c r="AT265" s="143" t="s">
        <v>162</v>
      </c>
      <c r="AU265" s="143" t="s">
        <v>124</v>
      </c>
      <c r="AV265" s="11" t="s">
        <v>124</v>
      </c>
      <c r="AW265" s="11" t="s">
        <v>38</v>
      </c>
      <c r="AX265" s="11" t="s">
        <v>81</v>
      </c>
      <c r="AY265" s="143" t="s">
        <v>154</v>
      </c>
    </row>
    <row r="266" spans="2:65" s="11" customFormat="1" ht="16.5" customHeight="1">
      <c r="B266" s="142"/>
      <c r="E266" s="143" t="s">
        <v>20</v>
      </c>
      <c r="F266" s="213" t="s">
        <v>642</v>
      </c>
      <c r="G266" s="214"/>
      <c r="H266" s="214"/>
      <c r="I266" s="214"/>
      <c r="K266" s="144">
        <v>24</v>
      </c>
      <c r="R266" s="145"/>
      <c r="T266" s="146"/>
      <c r="AA266" s="147"/>
      <c r="AT266" s="143" t="s">
        <v>162</v>
      </c>
      <c r="AU266" s="143" t="s">
        <v>124</v>
      </c>
      <c r="AV266" s="11" t="s">
        <v>124</v>
      </c>
      <c r="AW266" s="11" t="s">
        <v>38</v>
      </c>
      <c r="AX266" s="11" t="s">
        <v>81</v>
      </c>
      <c r="AY266" s="143" t="s">
        <v>154</v>
      </c>
    </row>
    <row r="267" spans="2:65" s="10" customFormat="1" ht="16.5" customHeight="1">
      <c r="B267" s="137"/>
      <c r="E267" s="138" t="s">
        <v>20</v>
      </c>
      <c r="F267" s="219" t="s">
        <v>643</v>
      </c>
      <c r="G267" s="220"/>
      <c r="H267" s="220"/>
      <c r="I267" s="220"/>
      <c r="K267" s="138" t="s">
        <v>20</v>
      </c>
      <c r="R267" s="139"/>
      <c r="T267" s="140"/>
      <c r="AA267" s="141"/>
      <c r="AT267" s="138" t="s">
        <v>162</v>
      </c>
      <c r="AU267" s="138" t="s">
        <v>124</v>
      </c>
      <c r="AV267" s="10" t="s">
        <v>89</v>
      </c>
      <c r="AW267" s="10" t="s">
        <v>38</v>
      </c>
      <c r="AX267" s="10" t="s">
        <v>81</v>
      </c>
      <c r="AY267" s="138" t="s">
        <v>154</v>
      </c>
    </row>
    <row r="268" spans="2:65" s="11" customFormat="1" ht="25.5" customHeight="1">
      <c r="B268" s="142"/>
      <c r="E268" s="143" t="s">
        <v>20</v>
      </c>
      <c r="F268" s="213" t="s">
        <v>644</v>
      </c>
      <c r="G268" s="214"/>
      <c r="H268" s="214"/>
      <c r="I268" s="214"/>
      <c r="K268" s="144">
        <v>22.364000000000001</v>
      </c>
      <c r="R268" s="145"/>
      <c r="T268" s="146"/>
      <c r="AA268" s="147"/>
      <c r="AT268" s="143" t="s">
        <v>162</v>
      </c>
      <c r="AU268" s="143" t="s">
        <v>124</v>
      </c>
      <c r="AV268" s="11" t="s">
        <v>124</v>
      </c>
      <c r="AW268" s="11" t="s">
        <v>38</v>
      </c>
      <c r="AX268" s="11" t="s">
        <v>81</v>
      </c>
      <c r="AY268" s="143" t="s">
        <v>154</v>
      </c>
    </row>
    <row r="269" spans="2:65" s="11" customFormat="1" ht="16.5" customHeight="1">
      <c r="B269" s="142"/>
      <c r="E269" s="143" t="s">
        <v>20</v>
      </c>
      <c r="F269" s="213" t="s">
        <v>645</v>
      </c>
      <c r="G269" s="214"/>
      <c r="H269" s="214"/>
      <c r="I269" s="214"/>
      <c r="K269" s="144">
        <v>28.274999999999999</v>
      </c>
      <c r="R269" s="145"/>
      <c r="T269" s="146"/>
      <c r="AA269" s="147"/>
      <c r="AT269" s="143" t="s">
        <v>162</v>
      </c>
      <c r="AU269" s="143" t="s">
        <v>124</v>
      </c>
      <c r="AV269" s="11" t="s">
        <v>124</v>
      </c>
      <c r="AW269" s="11" t="s">
        <v>38</v>
      </c>
      <c r="AX269" s="11" t="s">
        <v>81</v>
      </c>
      <c r="AY269" s="143" t="s">
        <v>154</v>
      </c>
    </row>
    <row r="270" spans="2:65" s="12" customFormat="1" ht="16.5" customHeight="1">
      <c r="B270" s="148"/>
      <c r="E270" s="149" t="s">
        <v>20</v>
      </c>
      <c r="F270" s="215" t="s">
        <v>165</v>
      </c>
      <c r="G270" s="216"/>
      <c r="H270" s="216"/>
      <c r="I270" s="216"/>
      <c r="K270" s="150">
        <v>120.607</v>
      </c>
      <c r="R270" s="151"/>
      <c r="T270" s="152"/>
      <c r="AA270" s="153"/>
      <c r="AT270" s="149" t="s">
        <v>162</v>
      </c>
      <c r="AU270" s="149" t="s">
        <v>124</v>
      </c>
      <c r="AV270" s="12" t="s">
        <v>159</v>
      </c>
      <c r="AW270" s="12" t="s">
        <v>38</v>
      </c>
      <c r="AX270" s="12" t="s">
        <v>89</v>
      </c>
      <c r="AY270" s="149" t="s">
        <v>154</v>
      </c>
    </row>
    <row r="271" spans="2:65" s="1" customFormat="1" ht="25.5" customHeight="1">
      <c r="B271" s="32"/>
      <c r="C271" s="129" t="s">
        <v>646</v>
      </c>
      <c r="D271" s="129" t="s">
        <v>155</v>
      </c>
      <c r="E271" s="130" t="s">
        <v>647</v>
      </c>
      <c r="F271" s="211" t="s">
        <v>648</v>
      </c>
      <c r="G271" s="211"/>
      <c r="H271" s="211"/>
      <c r="I271" s="211"/>
      <c r="J271" s="131" t="s">
        <v>168</v>
      </c>
      <c r="K271" s="132">
        <v>19.52</v>
      </c>
      <c r="L271" s="212"/>
      <c r="M271" s="212"/>
      <c r="N271" s="212">
        <f>ROUND(L271*K271,2)</f>
        <v>0</v>
      </c>
      <c r="O271" s="212"/>
      <c r="P271" s="212"/>
      <c r="Q271" s="212"/>
      <c r="R271" s="33"/>
      <c r="T271" s="133" t="s">
        <v>20</v>
      </c>
      <c r="U271" s="39" t="s">
        <v>46</v>
      </c>
      <c r="V271" s="134">
        <v>0.11700000000000001</v>
      </c>
      <c r="W271" s="134">
        <f>V271*K271</f>
        <v>2.2838400000000001</v>
      </c>
      <c r="X271" s="134">
        <v>6.9999999999999994E-5</v>
      </c>
      <c r="Y271" s="134">
        <f>X271*K271</f>
        <v>1.3663999999999998E-3</v>
      </c>
      <c r="Z271" s="134">
        <v>0</v>
      </c>
      <c r="AA271" s="135">
        <f>Z271*K271</f>
        <v>0</v>
      </c>
      <c r="AR271" s="20" t="s">
        <v>239</v>
      </c>
      <c r="AT271" s="20" t="s">
        <v>155</v>
      </c>
      <c r="AU271" s="20" t="s">
        <v>124</v>
      </c>
      <c r="AY271" s="20" t="s">
        <v>154</v>
      </c>
      <c r="BE271" s="136">
        <f>IF(U271="základní",N271,0)</f>
        <v>0</v>
      </c>
      <c r="BF271" s="136">
        <f>IF(U271="snížená",N271,0)</f>
        <v>0</v>
      </c>
      <c r="BG271" s="136">
        <f>IF(U271="zákl. přenesená",N271,0)</f>
        <v>0</v>
      </c>
      <c r="BH271" s="136">
        <f>IF(U271="sníž. přenesená",N271,0)</f>
        <v>0</v>
      </c>
      <c r="BI271" s="136">
        <f>IF(U271="nulová",N271,0)</f>
        <v>0</v>
      </c>
      <c r="BJ271" s="20" t="s">
        <v>89</v>
      </c>
      <c r="BK271" s="136">
        <f>ROUND(L271*K271,2)</f>
        <v>0</v>
      </c>
      <c r="BL271" s="20" t="s">
        <v>239</v>
      </c>
      <c r="BM271" s="20" t="s">
        <v>649</v>
      </c>
    </row>
    <row r="272" spans="2:65" s="11" customFormat="1" ht="25.5" customHeight="1">
      <c r="B272" s="142"/>
      <c r="E272" s="143" t="s">
        <v>20</v>
      </c>
      <c r="F272" s="200" t="s">
        <v>650</v>
      </c>
      <c r="G272" s="201"/>
      <c r="H272" s="201"/>
      <c r="I272" s="201"/>
      <c r="K272" s="144">
        <v>4.0999999999999996</v>
      </c>
      <c r="R272" s="145"/>
      <c r="T272" s="146"/>
      <c r="AA272" s="147"/>
      <c r="AT272" s="143" t="s">
        <v>162</v>
      </c>
      <c r="AU272" s="143" t="s">
        <v>124</v>
      </c>
      <c r="AV272" s="11" t="s">
        <v>124</v>
      </c>
      <c r="AW272" s="11" t="s">
        <v>38</v>
      </c>
      <c r="AX272" s="11" t="s">
        <v>81</v>
      </c>
      <c r="AY272" s="143" t="s">
        <v>154</v>
      </c>
    </row>
    <row r="273" spans="2:65" s="11" customFormat="1" ht="16.5" customHeight="1">
      <c r="B273" s="142"/>
      <c r="E273" s="143" t="s">
        <v>20</v>
      </c>
      <c r="F273" s="213" t="s">
        <v>651</v>
      </c>
      <c r="G273" s="214"/>
      <c r="H273" s="214"/>
      <c r="I273" s="214"/>
      <c r="K273" s="144">
        <v>7.7759999999999998</v>
      </c>
      <c r="R273" s="145"/>
      <c r="T273" s="146"/>
      <c r="AA273" s="147"/>
      <c r="AT273" s="143" t="s">
        <v>162</v>
      </c>
      <c r="AU273" s="143" t="s">
        <v>124</v>
      </c>
      <c r="AV273" s="11" t="s">
        <v>124</v>
      </c>
      <c r="AW273" s="11" t="s">
        <v>38</v>
      </c>
      <c r="AX273" s="11" t="s">
        <v>81</v>
      </c>
      <c r="AY273" s="143" t="s">
        <v>154</v>
      </c>
    </row>
    <row r="274" spans="2:65" s="11" customFormat="1" ht="25.5" customHeight="1">
      <c r="B274" s="142"/>
      <c r="E274" s="143" t="s">
        <v>20</v>
      </c>
      <c r="F274" s="213" t="s">
        <v>652</v>
      </c>
      <c r="G274" s="214"/>
      <c r="H274" s="214"/>
      <c r="I274" s="214"/>
      <c r="K274" s="144">
        <v>7.6440000000000001</v>
      </c>
      <c r="R274" s="145"/>
      <c r="T274" s="146"/>
      <c r="AA274" s="147"/>
      <c r="AT274" s="143" t="s">
        <v>162</v>
      </c>
      <c r="AU274" s="143" t="s">
        <v>124</v>
      </c>
      <c r="AV274" s="11" t="s">
        <v>124</v>
      </c>
      <c r="AW274" s="11" t="s">
        <v>38</v>
      </c>
      <c r="AX274" s="11" t="s">
        <v>81</v>
      </c>
      <c r="AY274" s="143" t="s">
        <v>154</v>
      </c>
    </row>
    <row r="275" spans="2:65" s="12" customFormat="1" ht="16.5" customHeight="1">
      <c r="B275" s="148"/>
      <c r="E275" s="149" t="s">
        <v>20</v>
      </c>
      <c r="F275" s="215" t="s">
        <v>165</v>
      </c>
      <c r="G275" s="216"/>
      <c r="H275" s="216"/>
      <c r="I275" s="216"/>
      <c r="K275" s="150">
        <v>19.52</v>
      </c>
      <c r="R275" s="151"/>
      <c r="T275" s="152"/>
      <c r="AA275" s="153"/>
      <c r="AT275" s="149" t="s">
        <v>162</v>
      </c>
      <c r="AU275" s="149" t="s">
        <v>124</v>
      </c>
      <c r="AV275" s="12" t="s">
        <v>159</v>
      </c>
      <c r="AW275" s="12" t="s">
        <v>38</v>
      </c>
      <c r="AX275" s="12" t="s">
        <v>89</v>
      </c>
      <c r="AY275" s="149" t="s">
        <v>154</v>
      </c>
    </row>
    <row r="276" spans="2:65" s="1" customFormat="1" ht="38.25" customHeight="1">
      <c r="B276" s="32"/>
      <c r="C276" s="129" t="s">
        <v>653</v>
      </c>
      <c r="D276" s="129" t="s">
        <v>155</v>
      </c>
      <c r="E276" s="130" t="s">
        <v>654</v>
      </c>
      <c r="F276" s="211" t="s">
        <v>655</v>
      </c>
      <c r="G276" s="211"/>
      <c r="H276" s="211"/>
      <c r="I276" s="211"/>
      <c r="J276" s="131" t="s">
        <v>168</v>
      </c>
      <c r="K276" s="132">
        <v>19.52</v>
      </c>
      <c r="L276" s="212"/>
      <c r="M276" s="212"/>
      <c r="N276" s="212">
        <f>ROUND(L276*K276,2)</f>
        <v>0</v>
      </c>
      <c r="O276" s="212"/>
      <c r="P276" s="212"/>
      <c r="Q276" s="212"/>
      <c r="R276" s="33"/>
      <c r="T276" s="133" t="s">
        <v>20</v>
      </c>
      <c r="U276" s="39" t="s">
        <v>46</v>
      </c>
      <c r="V276" s="134">
        <v>0.184</v>
      </c>
      <c r="W276" s="134">
        <f>V276*K276</f>
        <v>3.5916799999999998</v>
      </c>
      <c r="X276" s="134">
        <v>1.3999999999999999E-4</v>
      </c>
      <c r="Y276" s="134">
        <f>X276*K276</f>
        <v>2.7327999999999996E-3</v>
      </c>
      <c r="Z276" s="134">
        <v>0</v>
      </c>
      <c r="AA276" s="135">
        <f>Z276*K276</f>
        <v>0</v>
      </c>
      <c r="AR276" s="20" t="s">
        <v>239</v>
      </c>
      <c r="AT276" s="20" t="s">
        <v>155</v>
      </c>
      <c r="AU276" s="20" t="s">
        <v>124</v>
      </c>
      <c r="AY276" s="20" t="s">
        <v>154</v>
      </c>
      <c r="BE276" s="136">
        <f>IF(U276="základní",N276,0)</f>
        <v>0</v>
      </c>
      <c r="BF276" s="136">
        <f>IF(U276="snížená",N276,0)</f>
        <v>0</v>
      </c>
      <c r="BG276" s="136">
        <f>IF(U276="zákl. přenesená",N276,0)</f>
        <v>0</v>
      </c>
      <c r="BH276" s="136">
        <f>IF(U276="sníž. přenesená",N276,0)</f>
        <v>0</v>
      </c>
      <c r="BI276" s="136">
        <f>IF(U276="nulová",N276,0)</f>
        <v>0</v>
      </c>
      <c r="BJ276" s="20" t="s">
        <v>89</v>
      </c>
      <c r="BK276" s="136">
        <f>ROUND(L276*K276,2)</f>
        <v>0</v>
      </c>
      <c r="BL276" s="20" t="s">
        <v>239</v>
      </c>
      <c r="BM276" s="20" t="s">
        <v>656</v>
      </c>
    </row>
    <row r="277" spans="2:65" s="1" customFormat="1" ht="25.5" customHeight="1">
      <c r="B277" s="32"/>
      <c r="C277" s="129" t="s">
        <v>657</v>
      </c>
      <c r="D277" s="129" t="s">
        <v>155</v>
      </c>
      <c r="E277" s="130" t="s">
        <v>658</v>
      </c>
      <c r="F277" s="211" t="s">
        <v>659</v>
      </c>
      <c r="G277" s="211"/>
      <c r="H277" s="211"/>
      <c r="I277" s="211"/>
      <c r="J277" s="131" t="s">
        <v>168</v>
      </c>
      <c r="K277" s="132">
        <v>19.52</v>
      </c>
      <c r="L277" s="212"/>
      <c r="M277" s="212"/>
      <c r="N277" s="212">
        <f>ROUND(L277*K277,2)</f>
        <v>0</v>
      </c>
      <c r="O277" s="212"/>
      <c r="P277" s="212"/>
      <c r="Q277" s="212"/>
      <c r="R277" s="33"/>
      <c r="T277" s="133" t="s">
        <v>20</v>
      </c>
      <c r="U277" s="39" t="s">
        <v>46</v>
      </c>
      <c r="V277" s="134">
        <v>0.16600000000000001</v>
      </c>
      <c r="W277" s="134">
        <f>V277*K277</f>
        <v>3.2403200000000001</v>
      </c>
      <c r="X277" s="134">
        <v>1.2E-4</v>
      </c>
      <c r="Y277" s="134">
        <f>X277*K277</f>
        <v>2.3424000000000001E-3</v>
      </c>
      <c r="Z277" s="134">
        <v>0</v>
      </c>
      <c r="AA277" s="135">
        <f>Z277*K277</f>
        <v>0</v>
      </c>
      <c r="AR277" s="20" t="s">
        <v>239</v>
      </c>
      <c r="AT277" s="20" t="s">
        <v>155</v>
      </c>
      <c r="AU277" s="20" t="s">
        <v>124</v>
      </c>
      <c r="AY277" s="20" t="s">
        <v>154</v>
      </c>
      <c r="BE277" s="136">
        <f>IF(U277="základní",N277,0)</f>
        <v>0</v>
      </c>
      <c r="BF277" s="136">
        <f>IF(U277="snížená",N277,0)</f>
        <v>0</v>
      </c>
      <c r="BG277" s="136">
        <f>IF(U277="zákl. přenesená",N277,0)</f>
        <v>0</v>
      </c>
      <c r="BH277" s="136">
        <f>IF(U277="sníž. přenesená",N277,0)</f>
        <v>0</v>
      </c>
      <c r="BI277" s="136">
        <f>IF(U277="nulová",N277,0)</f>
        <v>0</v>
      </c>
      <c r="BJ277" s="20" t="s">
        <v>89</v>
      </c>
      <c r="BK277" s="136">
        <f>ROUND(L277*K277,2)</f>
        <v>0</v>
      </c>
      <c r="BL277" s="20" t="s">
        <v>239</v>
      </c>
      <c r="BM277" s="20" t="s">
        <v>660</v>
      </c>
    </row>
    <row r="278" spans="2:65" s="1" customFormat="1" ht="25.5" customHeight="1">
      <c r="B278" s="32"/>
      <c r="C278" s="129" t="s">
        <v>661</v>
      </c>
      <c r="D278" s="129" t="s">
        <v>155</v>
      </c>
      <c r="E278" s="130" t="s">
        <v>662</v>
      </c>
      <c r="F278" s="211" t="s">
        <v>663</v>
      </c>
      <c r="G278" s="211"/>
      <c r="H278" s="211"/>
      <c r="I278" s="211"/>
      <c r="J278" s="131" t="s">
        <v>168</v>
      </c>
      <c r="K278" s="132">
        <v>19.52</v>
      </c>
      <c r="L278" s="212"/>
      <c r="M278" s="212"/>
      <c r="N278" s="212">
        <f>ROUND(L278*K278,2)</f>
        <v>0</v>
      </c>
      <c r="O278" s="212"/>
      <c r="P278" s="212"/>
      <c r="Q278" s="212"/>
      <c r="R278" s="33"/>
      <c r="T278" s="133" t="s">
        <v>20</v>
      </c>
      <c r="U278" s="157" t="s">
        <v>46</v>
      </c>
      <c r="V278" s="158">
        <v>0.17199999999999999</v>
      </c>
      <c r="W278" s="158">
        <f>V278*K278</f>
        <v>3.3574399999999995</v>
      </c>
      <c r="X278" s="158">
        <v>1.2E-4</v>
      </c>
      <c r="Y278" s="158">
        <f>X278*K278</f>
        <v>2.3424000000000001E-3</v>
      </c>
      <c r="Z278" s="158">
        <v>0</v>
      </c>
      <c r="AA278" s="159">
        <f>Z278*K278</f>
        <v>0</v>
      </c>
      <c r="AR278" s="20" t="s">
        <v>239</v>
      </c>
      <c r="AT278" s="20" t="s">
        <v>155</v>
      </c>
      <c r="AU278" s="20" t="s">
        <v>124</v>
      </c>
      <c r="AY278" s="20" t="s">
        <v>154</v>
      </c>
      <c r="BE278" s="136">
        <f>IF(U278="základní",N278,0)</f>
        <v>0</v>
      </c>
      <c r="BF278" s="136">
        <f>IF(U278="snížená",N278,0)</f>
        <v>0</v>
      </c>
      <c r="BG278" s="136">
        <f>IF(U278="zákl. přenesená",N278,0)</f>
        <v>0</v>
      </c>
      <c r="BH278" s="136">
        <f>IF(U278="sníž. přenesená",N278,0)</f>
        <v>0</v>
      </c>
      <c r="BI278" s="136">
        <f>IF(U278="nulová",N278,0)</f>
        <v>0</v>
      </c>
      <c r="BJ278" s="20" t="s">
        <v>89</v>
      </c>
      <c r="BK278" s="136">
        <f>ROUND(L278*K278,2)</f>
        <v>0</v>
      </c>
      <c r="BL278" s="20" t="s">
        <v>239</v>
      </c>
      <c r="BM278" s="20" t="s">
        <v>664</v>
      </c>
    </row>
    <row r="279" spans="2:65" s="1" customFormat="1" ht="6.95" customHeight="1">
      <c r="B279" s="54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6"/>
    </row>
  </sheetData>
  <mergeCells count="35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N123:Q123"/>
    <mergeCell ref="N124:Q124"/>
    <mergeCell ref="N125:Q125"/>
    <mergeCell ref="F127:I127"/>
    <mergeCell ref="F128:I128"/>
    <mergeCell ref="F129:I129"/>
    <mergeCell ref="L129:M129"/>
    <mergeCell ref="N129:Q129"/>
    <mergeCell ref="F130:I130"/>
    <mergeCell ref="L130:M130"/>
    <mergeCell ref="N130:Q130"/>
    <mergeCell ref="F131:I131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F140:I140"/>
    <mergeCell ref="F141:I141"/>
    <mergeCell ref="F142:I142"/>
    <mergeCell ref="F143:I143"/>
    <mergeCell ref="F145:I145"/>
    <mergeCell ref="L145:M145"/>
    <mergeCell ref="N145:Q145"/>
    <mergeCell ref="F146:I146"/>
    <mergeCell ref="F147:I147"/>
    <mergeCell ref="L147:M147"/>
    <mergeCell ref="N147:Q147"/>
    <mergeCell ref="N144:Q144"/>
    <mergeCell ref="F148:I148"/>
    <mergeCell ref="F149:I149"/>
    <mergeCell ref="L149:M149"/>
    <mergeCell ref="N149:Q149"/>
    <mergeCell ref="F150:I150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F160:I160"/>
    <mergeCell ref="F161:I161"/>
    <mergeCell ref="F162:I162"/>
    <mergeCell ref="L162:M162"/>
    <mergeCell ref="N162:Q16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F168:I168"/>
    <mergeCell ref="L168:M168"/>
    <mergeCell ref="N168:Q168"/>
    <mergeCell ref="N167:Q167"/>
    <mergeCell ref="F169:I169"/>
    <mergeCell ref="L169:M169"/>
    <mergeCell ref="N169:Q169"/>
    <mergeCell ref="F170:I170"/>
    <mergeCell ref="F172:I172"/>
    <mergeCell ref="L172:M172"/>
    <mergeCell ref="N172:Q172"/>
    <mergeCell ref="F173:I173"/>
    <mergeCell ref="F174:I174"/>
    <mergeCell ref="L174:M174"/>
    <mergeCell ref="N174:Q174"/>
    <mergeCell ref="N171:Q17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4:I184"/>
    <mergeCell ref="L184:M184"/>
    <mergeCell ref="N184:Q184"/>
    <mergeCell ref="F187:I187"/>
    <mergeCell ref="L187:M187"/>
    <mergeCell ref="N187:Q187"/>
    <mergeCell ref="F188:I188"/>
    <mergeCell ref="F189:I189"/>
    <mergeCell ref="F190:I190"/>
    <mergeCell ref="F191:I191"/>
    <mergeCell ref="L191:M191"/>
    <mergeCell ref="N191:Q191"/>
    <mergeCell ref="F192:I192"/>
    <mergeCell ref="L192:M192"/>
    <mergeCell ref="N192:Q192"/>
    <mergeCell ref="F193:I193"/>
    <mergeCell ref="F194:I194"/>
    <mergeCell ref="F195:I195"/>
    <mergeCell ref="F196:I196"/>
    <mergeCell ref="L196:M196"/>
    <mergeCell ref="N196:Q196"/>
    <mergeCell ref="F197:I197"/>
    <mergeCell ref="L197:M197"/>
    <mergeCell ref="N197:Q197"/>
    <mergeCell ref="F198:I198"/>
    <mergeCell ref="F199:I199"/>
    <mergeCell ref="F200:I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5:I205"/>
    <mergeCell ref="L205:M205"/>
    <mergeCell ref="N205:Q205"/>
    <mergeCell ref="F206:I206"/>
    <mergeCell ref="L206:M206"/>
    <mergeCell ref="N206:Q206"/>
    <mergeCell ref="F207:I207"/>
    <mergeCell ref="F208:I208"/>
    <mergeCell ref="F209:I209"/>
    <mergeCell ref="F210:I210"/>
    <mergeCell ref="L210:M210"/>
    <mergeCell ref="N210:Q210"/>
    <mergeCell ref="F211:I211"/>
    <mergeCell ref="F212:I212"/>
    <mergeCell ref="L212:M212"/>
    <mergeCell ref="N212:Q212"/>
    <mergeCell ref="F213:I213"/>
    <mergeCell ref="F214:I214"/>
    <mergeCell ref="F215:I215"/>
    <mergeCell ref="F216:I216"/>
    <mergeCell ref="L216:M216"/>
    <mergeCell ref="N216:Q216"/>
    <mergeCell ref="F217:I217"/>
    <mergeCell ref="F218:I218"/>
    <mergeCell ref="F219:I219"/>
    <mergeCell ref="F220:I220"/>
    <mergeCell ref="L220:M220"/>
    <mergeCell ref="N220:Q220"/>
    <mergeCell ref="F229:I229"/>
    <mergeCell ref="L229:M229"/>
    <mergeCell ref="N229:Q229"/>
    <mergeCell ref="F231:I231"/>
    <mergeCell ref="L231:M231"/>
    <mergeCell ref="N231:Q231"/>
    <mergeCell ref="F221:I221"/>
    <mergeCell ref="F222:I222"/>
    <mergeCell ref="F223:I223"/>
    <mergeCell ref="F224:I224"/>
    <mergeCell ref="F225:I225"/>
    <mergeCell ref="F226:I226"/>
    <mergeCell ref="F227:I227"/>
    <mergeCell ref="L227:M227"/>
    <mergeCell ref="N227:Q227"/>
    <mergeCell ref="F243:I243"/>
    <mergeCell ref="L243:M243"/>
    <mergeCell ref="N243:Q243"/>
    <mergeCell ref="F244:I244"/>
    <mergeCell ref="F245:I245"/>
    <mergeCell ref="F246:I246"/>
    <mergeCell ref="F237:I237"/>
    <mergeCell ref="L237:M237"/>
    <mergeCell ref="N237:Q237"/>
    <mergeCell ref="F238:I238"/>
    <mergeCell ref="L238:M238"/>
    <mergeCell ref="N238:Q238"/>
    <mergeCell ref="F239:I239"/>
    <mergeCell ref="F240:I240"/>
    <mergeCell ref="L240:M240"/>
    <mergeCell ref="N240:Q240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1:I251"/>
    <mergeCell ref="L251:M251"/>
    <mergeCell ref="N251:Q251"/>
    <mergeCell ref="F252:I252"/>
    <mergeCell ref="F253:I253"/>
    <mergeCell ref="F254:I254"/>
    <mergeCell ref="L254:M254"/>
    <mergeCell ref="N254:Q254"/>
    <mergeCell ref="F255:I255"/>
    <mergeCell ref="L255:M255"/>
    <mergeCell ref="N255:Q255"/>
    <mergeCell ref="F264:I264"/>
    <mergeCell ref="F265:I265"/>
    <mergeCell ref="F266:I266"/>
    <mergeCell ref="F267:I267"/>
    <mergeCell ref="F268:I268"/>
    <mergeCell ref="F256:I256"/>
    <mergeCell ref="L256:M256"/>
    <mergeCell ref="N256:Q256"/>
    <mergeCell ref="F258:I258"/>
    <mergeCell ref="L258:M258"/>
    <mergeCell ref="N258:Q258"/>
    <mergeCell ref="F259:I259"/>
    <mergeCell ref="F260:I260"/>
    <mergeCell ref="F261:I261"/>
    <mergeCell ref="N250:Q250"/>
    <mergeCell ref="N257:Q257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69:I269"/>
    <mergeCell ref="F270:I270"/>
    <mergeCell ref="F271:I271"/>
    <mergeCell ref="L271:M271"/>
    <mergeCell ref="N271:Q271"/>
    <mergeCell ref="F272:I272"/>
    <mergeCell ref="F273:I273"/>
    <mergeCell ref="F274:I274"/>
    <mergeCell ref="F275:I275"/>
    <mergeCell ref="F262:I262"/>
    <mergeCell ref="L262:M262"/>
    <mergeCell ref="N262:Q262"/>
    <mergeCell ref="F263:I263"/>
    <mergeCell ref="H1:K1"/>
    <mergeCell ref="S2:AC2"/>
    <mergeCell ref="N175:Q175"/>
    <mergeCell ref="N183:Q183"/>
    <mergeCell ref="N185:Q185"/>
    <mergeCell ref="N186:Q186"/>
    <mergeCell ref="N204:Q204"/>
    <mergeCell ref="N230:Q230"/>
    <mergeCell ref="N242:Q242"/>
    <mergeCell ref="F241:I241"/>
    <mergeCell ref="L241:M241"/>
    <mergeCell ref="N241:Q241"/>
    <mergeCell ref="F232:I232"/>
    <mergeCell ref="F233:I233"/>
    <mergeCell ref="L233:M233"/>
    <mergeCell ref="N233:Q233"/>
    <mergeCell ref="F234:I234"/>
    <mergeCell ref="F235:I235"/>
    <mergeCell ref="L235:M235"/>
    <mergeCell ref="N235:Q235"/>
    <mergeCell ref="F236:I236"/>
    <mergeCell ref="F228:I228"/>
    <mergeCell ref="L228:M228"/>
    <mergeCell ref="N228:Q228"/>
  </mergeCells>
  <hyperlinks>
    <hyperlink ref="F1:G1" location="C2" display="1) Krycí list rozpočtu" xr:uid="{00000000-0004-0000-0300-000000000000}"/>
    <hyperlink ref="H1:K1" location="C86" display="2) Rekapitulace rozpočtu" xr:uid="{00000000-0004-0000-0300-000001000000}"/>
    <hyperlink ref="L1" location="C122" display="3) Rozpočet" xr:uid="{00000000-0004-0000-0300-000002000000}"/>
    <hyperlink ref="S1:T1" location="'Rekapitulace stavby'!C2" display="Rekapitulace stavby" xr:uid="{00000000-0004-0000-03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157"/>
  <sheetViews>
    <sheetView showGridLines="0" workbookViewId="0">
      <pane ySplit="1" topLeftCell="A135" activePane="bottomLeft" state="frozen"/>
      <selection pane="bottomLeft" activeCell="L119" sqref="L119:M15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119</v>
      </c>
      <c r="G1" s="16"/>
      <c r="H1" s="210" t="s">
        <v>120</v>
      </c>
      <c r="I1" s="210"/>
      <c r="J1" s="210"/>
      <c r="K1" s="210"/>
      <c r="L1" s="16" t="s">
        <v>121</v>
      </c>
      <c r="M1" s="14"/>
      <c r="N1" s="14"/>
      <c r="O1" s="15" t="s">
        <v>122</v>
      </c>
      <c r="P1" s="14"/>
      <c r="Q1" s="14"/>
      <c r="R1" s="14"/>
      <c r="S1" s="16" t="s">
        <v>123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20" t="s">
        <v>99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124</v>
      </c>
    </row>
    <row r="4" spans="1:66" ht="36.950000000000003" customHeight="1">
      <c r="B4" s="24"/>
      <c r="C4" s="185" t="s">
        <v>125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29" t="s">
        <v>17</v>
      </c>
      <c r="F6" s="230" t="str">
        <f>'Rekapitulace stavby'!K6</f>
        <v>ÚPRAVA ATRIA U ZŠ HORYMÍROVA 100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R6" s="25"/>
    </row>
    <row r="7" spans="1:66" s="1" customFormat="1" ht="32.85" customHeight="1">
      <c r="B7" s="32"/>
      <c r="D7" s="28" t="s">
        <v>126</v>
      </c>
      <c r="F7" s="198" t="s">
        <v>665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R7" s="33"/>
    </row>
    <row r="8" spans="1:66" s="1" customFormat="1" ht="14.45" customHeight="1">
      <c r="B8" s="32"/>
      <c r="D8" s="29" t="s">
        <v>19</v>
      </c>
      <c r="F8" s="27" t="s">
        <v>20</v>
      </c>
      <c r="M8" s="29" t="s">
        <v>21</v>
      </c>
      <c r="O8" s="27" t="s">
        <v>20</v>
      </c>
      <c r="R8" s="33"/>
    </row>
    <row r="9" spans="1:66" s="1" customFormat="1" ht="14.45" customHeight="1">
      <c r="B9" s="32"/>
      <c r="D9" s="29" t="s">
        <v>22</v>
      </c>
      <c r="F9" s="27" t="s">
        <v>23</v>
      </c>
      <c r="M9" s="29" t="s">
        <v>24</v>
      </c>
      <c r="O9" s="221" t="str">
        <f>'Rekapitulace stavby'!AN8</f>
        <v>21. 7. 2021</v>
      </c>
      <c r="P9" s="221"/>
      <c r="R9" s="33"/>
    </row>
    <row r="10" spans="1:66" s="1" customFormat="1" ht="10.9" customHeight="1">
      <c r="B10" s="32"/>
      <c r="R10" s="33"/>
    </row>
    <row r="11" spans="1:66" s="1" customFormat="1" ht="14.45" customHeight="1">
      <c r="B11" s="32"/>
      <c r="D11" s="29" t="s">
        <v>26</v>
      </c>
      <c r="M11" s="29" t="s">
        <v>27</v>
      </c>
      <c r="O11" s="197" t="s">
        <v>28</v>
      </c>
      <c r="P11" s="197"/>
      <c r="R11" s="33"/>
    </row>
    <row r="12" spans="1:66" s="1" customFormat="1" ht="18" customHeight="1">
      <c r="B12" s="32"/>
      <c r="E12" s="27" t="s">
        <v>29</v>
      </c>
      <c r="M12" s="29" t="s">
        <v>30</v>
      </c>
      <c r="O12" s="197" t="s">
        <v>31</v>
      </c>
      <c r="P12" s="197"/>
      <c r="R12" s="33"/>
    </row>
    <row r="13" spans="1:66" s="1" customFormat="1" ht="6.95" customHeight="1">
      <c r="B13" s="32"/>
      <c r="R13" s="33"/>
    </row>
    <row r="14" spans="1:66" s="1" customFormat="1" ht="14.45" customHeight="1">
      <c r="B14" s="32"/>
      <c r="D14" s="29" t="s">
        <v>32</v>
      </c>
      <c r="M14" s="29" t="s">
        <v>27</v>
      </c>
      <c r="O14" s="197" t="str">
        <f>IF('Rekapitulace stavby'!AN13="","",'Rekapitulace stavby'!AN13)</f>
        <v/>
      </c>
      <c r="P14" s="197"/>
      <c r="R14" s="33"/>
    </row>
    <row r="15" spans="1:66" s="1" customFormat="1" ht="18" customHeight="1">
      <c r="B15" s="32"/>
      <c r="E15" s="27" t="str">
        <f>IF('Rekapitulace stavby'!E14="","",'Rekapitulace stavby'!E14)</f>
        <v xml:space="preserve"> </v>
      </c>
      <c r="M15" s="29" t="s">
        <v>30</v>
      </c>
      <c r="O15" s="197" t="str">
        <f>IF('Rekapitulace stavby'!AN14="","",'Rekapitulace stavby'!AN14)</f>
        <v/>
      </c>
      <c r="P15" s="197"/>
      <c r="R15" s="33"/>
    </row>
    <row r="16" spans="1:66" s="1" customFormat="1" ht="6.95" customHeight="1">
      <c r="B16" s="32"/>
      <c r="R16" s="33"/>
    </row>
    <row r="17" spans="2:18" s="1" customFormat="1" ht="14.45" customHeight="1">
      <c r="B17" s="32"/>
      <c r="D17" s="29" t="s">
        <v>34</v>
      </c>
      <c r="M17" s="29" t="s">
        <v>27</v>
      </c>
      <c r="O17" s="197" t="s">
        <v>35</v>
      </c>
      <c r="P17" s="197"/>
      <c r="R17" s="33"/>
    </row>
    <row r="18" spans="2:18" s="1" customFormat="1" ht="18" customHeight="1">
      <c r="B18" s="32"/>
      <c r="E18" s="27" t="s">
        <v>36</v>
      </c>
      <c r="M18" s="29" t="s">
        <v>30</v>
      </c>
      <c r="O18" s="197" t="s">
        <v>37</v>
      </c>
      <c r="P18" s="197"/>
      <c r="R18" s="33"/>
    </row>
    <row r="19" spans="2:18" s="1" customFormat="1" ht="6.95" customHeight="1">
      <c r="B19" s="32"/>
      <c r="R19" s="33"/>
    </row>
    <row r="20" spans="2:18" s="1" customFormat="1" ht="14.45" customHeight="1">
      <c r="B20" s="32"/>
      <c r="D20" s="29" t="s">
        <v>39</v>
      </c>
      <c r="M20" s="29" t="s">
        <v>27</v>
      </c>
      <c r="O20" s="197" t="s">
        <v>35</v>
      </c>
      <c r="P20" s="197"/>
      <c r="R20" s="33"/>
    </row>
    <row r="21" spans="2:18" s="1" customFormat="1" ht="18" customHeight="1">
      <c r="B21" s="32"/>
      <c r="E21" s="27" t="s">
        <v>40</v>
      </c>
      <c r="M21" s="29" t="s">
        <v>30</v>
      </c>
      <c r="O21" s="197" t="s">
        <v>37</v>
      </c>
      <c r="P21" s="197"/>
      <c r="R21" s="33"/>
    </row>
    <row r="22" spans="2:18" s="1" customFormat="1" ht="6.95" customHeight="1">
      <c r="B22" s="32"/>
      <c r="R22" s="33"/>
    </row>
    <row r="23" spans="2:18" s="1" customFormat="1" ht="14.45" customHeight="1">
      <c r="B23" s="32"/>
      <c r="D23" s="29" t="s">
        <v>41</v>
      </c>
      <c r="R23" s="33"/>
    </row>
    <row r="24" spans="2:18" s="1" customFormat="1" ht="16.5" customHeight="1">
      <c r="B24" s="32"/>
      <c r="E24" s="199" t="s">
        <v>20</v>
      </c>
      <c r="F24" s="199"/>
      <c r="G24" s="199"/>
      <c r="H24" s="199"/>
      <c r="I24" s="199"/>
      <c r="J24" s="199"/>
      <c r="K24" s="199"/>
      <c r="L24" s="199"/>
      <c r="R24" s="33"/>
    </row>
    <row r="25" spans="2:18" s="1" customFormat="1" ht="6.95" customHeight="1">
      <c r="B25" s="32"/>
      <c r="R25" s="33"/>
    </row>
    <row r="26" spans="2:18" s="1" customFormat="1" ht="6.95" customHeight="1">
      <c r="B26" s="32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R26" s="33"/>
    </row>
    <row r="27" spans="2:18" s="1" customFormat="1" ht="14.45" customHeight="1">
      <c r="B27" s="32"/>
      <c r="D27" s="97" t="s">
        <v>128</v>
      </c>
      <c r="M27" s="192">
        <f>N88</f>
        <v>0</v>
      </c>
      <c r="N27" s="192"/>
      <c r="O27" s="192"/>
      <c r="P27" s="192"/>
      <c r="R27" s="33"/>
    </row>
    <row r="28" spans="2:18" s="1" customFormat="1" ht="14.45" customHeight="1">
      <c r="B28" s="32"/>
      <c r="D28" s="31" t="s">
        <v>129</v>
      </c>
      <c r="M28" s="192">
        <f>N97</f>
        <v>0</v>
      </c>
      <c r="N28" s="192"/>
      <c r="O28" s="192"/>
      <c r="P28" s="192"/>
      <c r="R28" s="33"/>
    </row>
    <row r="29" spans="2:18" s="1" customFormat="1" ht="6.95" customHeight="1">
      <c r="B29" s="32"/>
      <c r="R29" s="33"/>
    </row>
    <row r="30" spans="2:18" s="1" customFormat="1" ht="25.35" customHeight="1">
      <c r="B30" s="32"/>
      <c r="D30" s="98" t="s">
        <v>44</v>
      </c>
      <c r="M30" s="237">
        <f>ROUND(M27+M28,2)</f>
        <v>0</v>
      </c>
      <c r="N30" s="229"/>
      <c r="O30" s="229"/>
      <c r="P30" s="229"/>
      <c r="R30" s="33"/>
    </row>
    <row r="31" spans="2:18" s="1" customFormat="1" ht="6.95" customHeight="1">
      <c r="B31" s="32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R31" s="33"/>
    </row>
    <row r="32" spans="2:18" s="1" customFormat="1" ht="14.45" customHeight="1">
      <c r="B32" s="32"/>
      <c r="D32" s="37" t="s">
        <v>45</v>
      </c>
      <c r="E32" s="37" t="s">
        <v>46</v>
      </c>
      <c r="F32" s="38">
        <v>0.21</v>
      </c>
      <c r="G32" s="99" t="s">
        <v>47</v>
      </c>
      <c r="H32" s="234">
        <f>ROUND((SUM(BE97:BE98)+SUM(BE116:BE156)), 2)</f>
        <v>0</v>
      </c>
      <c r="I32" s="229"/>
      <c r="J32" s="229"/>
      <c r="M32" s="234">
        <f>ROUND(ROUND((SUM(BE97:BE98)+SUM(BE116:BE156)), 2)*F32, 2)</f>
        <v>0</v>
      </c>
      <c r="N32" s="229"/>
      <c r="O32" s="229"/>
      <c r="P32" s="229"/>
      <c r="R32" s="33"/>
    </row>
    <row r="33" spans="2:18" s="1" customFormat="1" ht="14.45" customHeight="1">
      <c r="B33" s="32"/>
      <c r="E33" s="37" t="s">
        <v>48</v>
      </c>
      <c r="F33" s="38">
        <v>0.15</v>
      </c>
      <c r="G33" s="99" t="s">
        <v>47</v>
      </c>
      <c r="H33" s="234">
        <f>ROUND((SUM(BF97:BF98)+SUM(BF116:BF156)), 2)</f>
        <v>0</v>
      </c>
      <c r="I33" s="229"/>
      <c r="J33" s="229"/>
      <c r="M33" s="234">
        <f>ROUND(ROUND((SUM(BF97:BF98)+SUM(BF116:BF156)), 2)*F33, 2)</f>
        <v>0</v>
      </c>
      <c r="N33" s="229"/>
      <c r="O33" s="229"/>
      <c r="P33" s="229"/>
      <c r="R33" s="33"/>
    </row>
    <row r="34" spans="2:18" s="1" customFormat="1" ht="14.45" hidden="1" customHeight="1">
      <c r="B34" s="32"/>
      <c r="E34" s="37" t="s">
        <v>49</v>
      </c>
      <c r="F34" s="38">
        <v>0.21</v>
      </c>
      <c r="G34" s="99" t="s">
        <v>47</v>
      </c>
      <c r="H34" s="234">
        <f>ROUND((SUM(BG97:BG98)+SUM(BG116:BG156)), 2)</f>
        <v>0</v>
      </c>
      <c r="I34" s="229"/>
      <c r="J34" s="229"/>
      <c r="M34" s="234">
        <v>0</v>
      </c>
      <c r="N34" s="229"/>
      <c r="O34" s="229"/>
      <c r="P34" s="229"/>
      <c r="R34" s="33"/>
    </row>
    <row r="35" spans="2:18" s="1" customFormat="1" ht="14.45" hidden="1" customHeight="1">
      <c r="B35" s="32"/>
      <c r="E35" s="37" t="s">
        <v>50</v>
      </c>
      <c r="F35" s="38">
        <v>0.15</v>
      </c>
      <c r="G35" s="99" t="s">
        <v>47</v>
      </c>
      <c r="H35" s="234">
        <f>ROUND((SUM(BH97:BH98)+SUM(BH116:BH156)), 2)</f>
        <v>0</v>
      </c>
      <c r="I35" s="229"/>
      <c r="J35" s="229"/>
      <c r="M35" s="234">
        <v>0</v>
      </c>
      <c r="N35" s="229"/>
      <c r="O35" s="229"/>
      <c r="P35" s="229"/>
      <c r="R35" s="33"/>
    </row>
    <row r="36" spans="2:18" s="1" customFormat="1" ht="14.45" hidden="1" customHeight="1">
      <c r="B36" s="32"/>
      <c r="E36" s="37" t="s">
        <v>51</v>
      </c>
      <c r="F36" s="38">
        <v>0</v>
      </c>
      <c r="G36" s="99" t="s">
        <v>47</v>
      </c>
      <c r="H36" s="234">
        <f>ROUND((SUM(BI97:BI98)+SUM(BI116:BI156)), 2)</f>
        <v>0</v>
      </c>
      <c r="I36" s="229"/>
      <c r="J36" s="229"/>
      <c r="M36" s="234">
        <v>0</v>
      </c>
      <c r="N36" s="229"/>
      <c r="O36" s="229"/>
      <c r="P36" s="229"/>
      <c r="R36" s="33"/>
    </row>
    <row r="37" spans="2:18" s="1" customFormat="1" ht="6.95" customHeight="1">
      <c r="B37" s="32"/>
      <c r="R37" s="33"/>
    </row>
    <row r="38" spans="2:18" s="1" customFormat="1" ht="25.35" customHeight="1">
      <c r="B38" s="32"/>
      <c r="C38" s="96"/>
      <c r="D38" s="100" t="s">
        <v>52</v>
      </c>
      <c r="E38" s="68"/>
      <c r="F38" s="68"/>
      <c r="G38" s="101" t="s">
        <v>53</v>
      </c>
      <c r="H38" s="102" t="s">
        <v>54</v>
      </c>
      <c r="I38" s="68"/>
      <c r="J38" s="68"/>
      <c r="K38" s="68"/>
      <c r="L38" s="235">
        <f>SUM(M30:M36)</f>
        <v>0</v>
      </c>
      <c r="M38" s="235"/>
      <c r="N38" s="235"/>
      <c r="O38" s="235"/>
      <c r="P38" s="236"/>
      <c r="Q38" s="96"/>
      <c r="R38" s="33"/>
    </row>
    <row r="39" spans="2:18" s="1" customFormat="1" ht="14.45" customHeight="1">
      <c r="B39" s="32"/>
      <c r="R39" s="33"/>
    </row>
    <row r="40" spans="2:18" s="1" customFormat="1" ht="14.45" customHeight="1">
      <c r="B40" s="32"/>
      <c r="R40" s="33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2"/>
      <c r="D50" s="45" t="s">
        <v>55</v>
      </c>
      <c r="E50" s="46"/>
      <c r="F50" s="46"/>
      <c r="G50" s="46"/>
      <c r="H50" s="47"/>
      <c r="J50" s="45" t="s">
        <v>56</v>
      </c>
      <c r="K50" s="46"/>
      <c r="L50" s="46"/>
      <c r="M50" s="46"/>
      <c r="N50" s="46"/>
      <c r="O50" s="46"/>
      <c r="P50" s="47"/>
      <c r="R50" s="33"/>
    </row>
    <row r="51" spans="2:18">
      <c r="B51" s="24"/>
      <c r="D51" s="48"/>
      <c r="H51" s="49"/>
      <c r="J51" s="48"/>
      <c r="P51" s="49"/>
      <c r="R51" s="25"/>
    </row>
    <row r="52" spans="2:18">
      <c r="B52" s="24"/>
      <c r="D52" s="48"/>
      <c r="H52" s="49"/>
      <c r="J52" s="48"/>
      <c r="P52" s="49"/>
      <c r="R52" s="25"/>
    </row>
    <row r="53" spans="2:18">
      <c r="B53" s="24"/>
      <c r="D53" s="48"/>
      <c r="H53" s="49"/>
      <c r="J53" s="48"/>
      <c r="P53" s="49"/>
      <c r="R53" s="25"/>
    </row>
    <row r="54" spans="2:18">
      <c r="B54" s="24"/>
      <c r="D54" s="48"/>
      <c r="H54" s="49"/>
      <c r="J54" s="48"/>
      <c r="P54" s="49"/>
      <c r="R54" s="25"/>
    </row>
    <row r="55" spans="2:18">
      <c r="B55" s="24"/>
      <c r="D55" s="48"/>
      <c r="H55" s="49"/>
      <c r="J55" s="48"/>
      <c r="P55" s="49"/>
      <c r="R55" s="25"/>
    </row>
    <row r="56" spans="2:18">
      <c r="B56" s="24"/>
      <c r="D56" s="48"/>
      <c r="H56" s="49"/>
      <c r="J56" s="48"/>
      <c r="P56" s="49"/>
      <c r="R56" s="25"/>
    </row>
    <row r="57" spans="2:18">
      <c r="B57" s="24"/>
      <c r="D57" s="48"/>
      <c r="H57" s="49"/>
      <c r="J57" s="48"/>
      <c r="P57" s="49"/>
      <c r="R57" s="25"/>
    </row>
    <row r="58" spans="2:18">
      <c r="B58" s="24"/>
      <c r="D58" s="48"/>
      <c r="H58" s="49"/>
      <c r="J58" s="48"/>
      <c r="P58" s="49"/>
      <c r="R58" s="25"/>
    </row>
    <row r="59" spans="2:18" s="1" customFormat="1" ht="15">
      <c r="B59" s="32"/>
      <c r="D59" s="50" t="s">
        <v>57</v>
      </c>
      <c r="E59" s="51"/>
      <c r="F59" s="51"/>
      <c r="G59" s="52" t="s">
        <v>58</v>
      </c>
      <c r="H59" s="53"/>
      <c r="J59" s="50" t="s">
        <v>57</v>
      </c>
      <c r="K59" s="51"/>
      <c r="L59" s="51"/>
      <c r="M59" s="51"/>
      <c r="N59" s="52" t="s">
        <v>58</v>
      </c>
      <c r="O59" s="51"/>
      <c r="P59" s="53"/>
      <c r="R59" s="33"/>
    </row>
    <row r="60" spans="2:18">
      <c r="B60" s="24"/>
      <c r="R60" s="25"/>
    </row>
    <row r="61" spans="2:18" s="1" customFormat="1" ht="15">
      <c r="B61" s="32"/>
      <c r="D61" s="45" t="s">
        <v>59</v>
      </c>
      <c r="E61" s="46"/>
      <c r="F61" s="46"/>
      <c r="G61" s="46"/>
      <c r="H61" s="47"/>
      <c r="J61" s="45" t="s">
        <v>60</v>
      </c>
      <c r="K61" s="46"/>
      <c r="L61" s="46"/>
      <c r="M61" s="46"/>
      <c r="N61" s="46"/>
      <c r="O61" s="46"/>
      <c r="P61" s="47"/>
      <c r="R61" s="33"/>
    </row>
    <row r="62" spans="2:18">
      <c r="B62" s="24"/>
      <c r="D62" s="48"/>
      <c r="H62" s="49"/>
      <c r="J62" s="48"/>
      <c r="P62" s="49"/>
      <c r="R62" s="25"/>
    </row>
    <row r="63" spans="2:18">
      <c r="B63" s="24"/>
      <c r="D63" s="48"/>
      <c r="H63" s="49"/>
      <c r="J63" s="48"/>
      <c r="P63" s="49"/>
      <c r="R63" s="25"/>
    </row>
    <row r="64" spans="2:18">
      <c r="B64" s="24"/>
      <c r="D64" s="48"/>
      <c r="H64" s="49"/>
      <c r="J64" s="48"/>
      <c r="P64" s="49"/>
      <c r="R64" s="25"/>
    </row>
    <row r="65" spans="2:18">
      <c r="B65" s="24"/>
      <c r="D65" s="48"/>
      <c r="H65" s="49"/>
      <c r="J65" s="48"/>
      <c r="P65" s="49"/>
      <c r="R65" s="25"/>
    </row>
    <row r="66" spans="2:18">
      <c r="B66" s="24"/>
      <c r="D66" s="48"/>
      <c r="H66" s="49"/>
      <c r="J66" s="48"/>
      <c r="P66" s="49"/>
      <c r="R66" s="25"/>
    </row>
    <row r="67" spans="2:18">
      <c r="B67" s="24"/>
      <c r="D67" s="48"/>
      <c r="H67" s="49"/>
      <c r="J67" s="48"/>
      <c r="P67" s="49"/>
      <c r="R67" s="25"/>
    </row>
    <row r="68" spans="2:18">
      <c r="B68" s="24"/>
      <c r="D68" s="48"/>
      <c r="H68" s="49"/>
      <c r="J68" s="48"/>
      <c r="P68" s="49"/>
      <c r="R68" s="25"/>
    </row>
    <row r="69" spans="2:18">
      <c r="B69" s="24"/>
      <c r="D69" s="48"/>
      <c r="H69" s="49"/>
      <c r="J69" s="48"/>
      <c r="P69" s="49"/>
      <c r="R69" s="25"/>
    </row>
    <row r="70" spans="2:18" s="1" customFormat="1" ht="15">
      <c r="B70" s="32"/>
      <c r="D70" s="50" t="s">
        <v>57</v>
      </c>
      <c r="E70" s="51"/>
      <c r="F70" s="51"/>
      <c r="G70" s="52" t="s">
        <v>58</v>
      </c>
      <c r="H70" s="53"/>
      <c r="J70" s="50" t="s">
        <v>57</v>
      </c>
      <c r="K70" s="51"/>
      <c r="L70" s="51"/>
      <c r="M70" s="51"/>
      <c r="N70" s="52" t="s">
        <v>58</v>
      </c>
      <c r="O70" s="51"/>
      <c r="P70" s="53"/>
      <c r="R70" s="33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2"/>
      <c r="C76" s="185" t="s">
        <v>130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3"/>
    </row>
    <row r="77" spans="2:18" s="1" customFormat="1" ht="6.95" customHeight="1">
      <c r="B77" s="32"/>
      <c r="R77" s="33"/>
    </row>
    <row r="78" spans="2:18" s="1" customFormat="1" ht="30" customHeight="1">
      <c r="B78" s="32"/>
      <c r="C78" s="29" t="s">
        <v>17</v>
      </c>
      <c r="F78" s="230" t="str">
        <f>F6</f>
        <v>ÚPRAVA ATRIA U ZŠ HORYMÍROVA 100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R78" s="33"/>
    </row>
    <row r="79" spans="2:18" s="1" customFormat="1" ht="36.950000000000003" customHeight="1">
      <c r="B79" s="32"/>
      <c r="C79" s="63" t="s">
        <v>126</v>
      </c>
      <c r="F79" s="187" t="str">
        <f>F7</f>
        <v>SO.04 - Konstrukce dělícího gabionu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R79" s="33"/>
    </row>
    <row r="80" spans="2:18" s="1" customFormat="1" ht="6.95" customHeight="1">
      <c r="B80" s="32"/>
      <c r="R80" s="33"/>
    </row>
    <row r="81" spans="2:47" s="1" customFormat="1" ht="18" customHeight="1">
      <c r="B81" s="32"/>
      <c r="C81" s="29" t="s">
        <v>22</v>
      </c>
      <c r="F81" s="27" t="str">
        <f>F9</f>
        <v>ZŠ HORYMÍROVA 2978/100</v>
      </c>
      <c r="K81" s="29" t="s">
        <v>24</v>
      </c>
      <c r="M81" s="221" t="str">
        <f>IF(O9="","",O9)</f>
        <v>21. 7. 2021</v>
      </c>
      <c r="N81" s="221"/>
      <c r="O81" s="221"/>
      <c r="P81" s="221"/>
      <c r="R81" s="33"/>
    </row>
    <row r="82" spans="2:47" s="1" customFormat="1" ht="6.95" customHeight="1">
      <c r="B82" s="32"/>
      <c r="R82" s="33"/>
    </row>
    <row r="83" spans="2:47" s="1" customFormat="1" ht="15">
      <c r="B83" s="32"/>
      <c r="C83" s="29" t="s">
        <v>26</v>
      </c>
      <c r="F83" s="27" t="str">
        <f>E12</f>
        <v>ÚMOb OSTRAVA-JIH</v>
      </c>
      <c r="K83" s="29" t="s">
        <v>34</v>
      </c>
      <c r="M83" s="197" t="str">
        <f>E18</f>
        <v>BYVAST pro s.r.o. - ING.VENDULA KVAPILOVÁ</v>
      </c>
      <c r="N83" s="197"/>
      <c r="O83" s="197"/>
      <c r="P83" s="197"/>
      <c r="Q83" s="197"/>
      <c r="R83" s="33"/>
    </row>
    <row r="84" spans="2:47" s="1" customFormat="1" ht="14.45" customHeight="1">
      <c r="B84" s="32"/>
      <c r="C84" s="29" t="s">
        <v>32</v>
      </c>
      <c r="F84" s="27" t="str">
        <f>IF(E15="","",E15)</f>
        <v xml:space="preserve"> </v>
      </c>
      <c r="K84" s="29" t="s">
        <v>39</v>
      </c>
      <c r="M84" s="197" t="str">
        <f>E21</f>
        <v>BYVAST pro s.r.o.</v>
      </c>
      <c r="N84" s="197"/>
      <c r="O84" s="197"/>
      <c r="P84" s="197"/>
      <c r="Q84" s="197"/>
      <c r="R84" s="33"/>
    </row>
    <row r="85" spans="2:47" s="1" customFormat="1" ht="10.35" customHeight="1">
      <c r="B85" s="32"/>
      <c r="R85" s="33"/>
    </row>
    <row r="86" spans="2:47" s="1" customFormat="1" ht="29.25" customHeight="1">
      <c r="B86" s="32"/>
      <c r="C86" s="232" t="s">
        <v>131</v>
      </c>
      <c r="D86" s="233"/>
      <c r="E86" s="233"/>
      <c r="F86" s="233"/>
      <c r="G86" s="233"/>
      <c r="H86" s="96"/>
      <c r="I86" s="96"/>
      <c r="J86" s="96"/>
      <c r="K86" s="96"/>
      <c r="L86" s="96"/>
      <c r="M86" s="96"/>
      <c r="N86" s="232" t="s">
        <v>132</v>
      </c>
      <c r="O86" s="233"/>
      <c r="P86" s="233"/>
      <c r="Q86" s="233"/>
      <c r="R86" s="33"/>
    </row>
    <row r="87" spans="2:47" s="1" customFormat="1" ht="10.35" customHeight="1">
      <c r="B87" s="32"/>
      <c r="R87" s="33"/>
    </row>
    <row r="88" spans="2:47" s="1" customFormat="1" ht="29.25" customHeight="1">
      <c r="B88" s="32"/>
      <c r="C88" s="103" t="s">
        <v>133</v>
      </c>
      <c r="N88" s="164">
        <f>N116</f>
        <v>0</v>
      </c>
      <c r="O88" s="227"/>
      <c r="P88" s="227"/>
      <c r="Q88" s="227"/>
      <c r="R88" s="33"/>
      <c r="AU88" s="20" t="s">
        <v>134</v>
      </c>
    </row>
    <row r="89" spans="2:47" s="6" customFormat="1" ht="24.95" customHeight="1">
      <c r="B89" s="104"/>
      <c r="D89" s="105" t="s">
        <v>135</v>
      </c>
      <c r="N89" s="205">
        <f>N117</f>
        <v>0</v>
      </c>
      <c r="O89" s="224"/>
      <c r="P89" s="224"/>
      <c r="Q89" s="224"/>
      <c r="R89" s="106"/>
    </row>
    <row r="90" spans="2:47" s="7" customFormat="1" ht="19.899999999999999" customHeight="1">
      <c r="B90" s="107"/>
      <c r="D90" s="108" t="s">
        <v>136</v>
      </c>
      <c r="N90" s="225">
        <f>N118</f>
        <v>0</v>
      </c>
      <c r="O90" s="226"/>
      <c r="P90" s="226"/>
      <c r="Q90" s="226"/>
      <c r="R90" s="109"/>
    </row>
    <row r="91" spans="2:47" s="7" customFormat="1" ht="19.899999999999999" customHeight="1">
      <c r="B91" s="107"/>
      <c r="D91" s="108" t="s">
        <v>324</v>
      </c>
      <c r="N91" s="225">
        <f>N128</f>
        <v>0</v>
      </c>
      <c r="O91" s="226"/>
      <c r="P91" s="226"/>
      <c r="Q91" s="226"/>
      <c r="R91" s="109"/>
    </row>
    <row r="92" spans="2:47" s="7" customFormat="1" ht="19.899999999999999" customHeight="1">
      <c r="B92" s="107"/>
      <c r="D92" s="108" t="s">
        <v>394</v>
      </c>
      <c r="N92" s="225">
        <f>N131</f>
        <v>0</v>
      </c>
      <c r="O92" s="226"/>
      <c r="P92" s="226"/>
      <c r="Q92" s="226"/>
      <c r="R92" s="109"/>
    </row>
    <row r="93" spans="2:47" s="7" customFormat="1" ht="19.899999999999999" customHeight="1">
      <c r="B93" s="107"/>
      <c r="D93" s="108" t="s">
        <v>325</v>
      </c>
      <c r="N93" s="225">
        <f>N137</f>
        <v>0</v>
      </c>
      <c r="O93" s="226"/>
      <c r="P93" s="226"/>
      <c r="Q93" s="226"/>
      <c r="R93" s="109"/>
    </row>
    <row r="94" spans="2:47" s="6" customFormat="1" ht="24.95" customHeight="1">
      <c r="B94" s="104"/>
      <c r="D94" s="105" t="s">
        <v>396</v>
      </c>
      <c r="N94" s="205">
        <f>N139</f>
        <v>0</v>
      </c>
      <c r="O94" s="224"/>
      <c r="P94" s="224"/>
      <c r="Q94" s="224"/>
      <c r="R94" s="106"/>
    </row>
    <row r="95" spans="2:47" s="7" customFormat="1" ht="19.899999999999999" customHeight="1">
      <c r="B95" s="107"/>
      <c r="D95" s="108" t="s">
        <v>398</v>
      </c>
      <c r="N95" s="225">
        <f>N140</f>
        <v>0</v>
      </c>
      <c r="O95" s="226"/>
      <c r="P95" s="226"/>
      <c r="Q95" s="226"/>
      <c r="R95" s="109"/>
    </row>
    <row r="96" spans="2:47" s="1" customFormat="1" ht="21.75" customHeight="1">
      <c r="B96" s="32"/>
      <c r="R96" s="33"/>
    </row>
    <row r="97" spans="2:21" s="1" customFormat="1" ht="29.25" customHeight="1">
      <c r="B97" s="32"/>
      <c r="C97" s="103" t="s">
        <v>139</v>
      </c>
      <c r="N97" s="227">
        <v>0</v>
      </c>
      <c r="O97" s="228"/>
      <c r="P97" s="228"/>
      <c r="Q97" s="228"/>
      <c r="R97" s="33"/>
      <c r="T97" s="110"/>
      <c r="U97" s="111" t="s">
        <v>45</v>
      </c>
    </row>
    <row r="98" spans="2:21" s="1" customFormat="1" ht="18" customHeight="1">
      <c r="B98" s="32"/>
      <c r="R98" s="33"/>
    </row>
    <row r="99" spans="2:21" s="1" customFormat="1" ht="29.25" customHeight="1">
      <c r="B99" s="32"/>
      <c r="C99" s="95" t="s">
        <v>118</v>
      </c>
      <c r="D99" s="96"/>
      <c r="E99" s="96"/>
      <c r="F99" s="96"/>
      <c r="G99" s="96"/>
      <c r="H99" s="96"/>
      <c r="I99" s="96"/>
      <c r="J99" s="96"/>
      <c r="K99" s="96"/>
      <c r="L99" s="165">
        <f>ROUND(SUM(N88+N97),2)</f>
        <v>0</v>
      </c>
      <c r="M99" s="165"/>
      <c r="N99" s="165"/>
      <c r="O99" s="165"/>
      <c r="P99" s="165"/>
      <c r="Q99" s="165"/>
      <c r="R99" s="33"/>
    </row>
    <row r="100" spans="2:21" s="1" customFormat="1" ht="6.95" customHeight="1"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6"/>
    </row>
    <row r="104" spans="2:21" s="1" customFormat="1" ht="6.95" customHeight="1"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9"/>
    </row>
    <row r="105" spans="2:21" s="1" customFormat="1" ht="36.950000000000003" customHeight="1">
      <c r="B105" s="32"/>
      <c r="C105" s="185" t="s">
        <v>140</v>
      </c>
      <c r="D105" s="229"/>
      <c r="E105" s="229"/>
      <c r="F105" s="229"/>
      <c r="G105" s="229"/>
      <c r="H105" s="229"/>
      <c r="I105" s="229"/>
      <c r="J105" s="229"/>
      <c r="K105" s="229"/>
      <c r="L105" s="229"/>
      <c r="M105" s="229"/>
      <c r="N105" s="229"/>
      <c r="O105" s="229"/>
      <c r="P105" s="229"/>
      <c r="Q105" s="229"/>
      <c r="R105" s="33"/>
    </row>
    <row r="106" spans="2:21" s="1" customFormat="1" ht="6.95" customHeight="1">
      <c r="B106" s="32"/>
      <c r="R106" s="33"/>
    </row>
    <row r="107" spans="2:21" s="1" customFormat="1" ht="30" customHeight="1">
      <c r="B107" s="32"/>
      <c r="C107" s="29" t="s">
        <v>17</v>
      </c>
      <c r="F107" s="230" t="str">
        <f>F6</f>
        <v>ÚPRAVA ATRIA U ZŠ HORYMÍROVA 100</v>
      </c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R107" s="33"/>
    </row>
    <row r="108" spans="2:21" s="1" customFormat="1" ht="36.950000000000003" customHeight="1">
      <c r="B108" s="32"/>
      <c r="C108" s="63" t="s">
        <v>126</v>
      </c>
      <c r="F108" s="187" t="str">
        <f>F7</f>
        <v>SO.04 - Konstrukce dělícího gabionu</v>
      </c>
      <c r="G108" s="229"/>
      <c r="H108" s="229"/>
      <c r="I108" s="229"/>
      <c r="J108" s="229"/>
      <c r="K108" s="229"/>
      <c r="L108" s="229"/>
      <c r="M108" s="229"/>
      <c r="N108" s="229"/>
      <c r="O108" s="229"/>
      <c r="P108" s="229"/>
      <c r="R108" s="33"/>
    </row>
    <row r="109" spans="2:21" s="1" customFormat="1" ht="6.95" customHeight="1">
      <c r="B109" s="32"/>
      <c r="R109" s="33"/>
    </row>
    <row r="110" spans="2:21" s="1" customFormat="1" ht="18" customHeight="1">
      <c r="B110" s="32"/>
      <c r="C110" s="29" t="s">
        <v>22</v>
      </c>
      <c r="F110" s="27" t="str">
        <f>F9</f>
        <v>ZŠ HORYMÍROVA 2978/100</v>
      </c>
      <c r="K110" s="29" t="s">
        <v>24</v>
      </c>
      <c r="M110" s="221" t="str">
        <f>IF(O9="","",O9)</f>
        <v>21. 7. 2021</v>
      </c>
      <c r="N110" s="221"/>
      <c r="O110" s="221"/>
      <c r="P110" s="221"/>
      <c r="R110" s="33"/>
    </row>
    <row r="111" spans="2:21" s="1" customFormat="1" ht="6.95" customHeight="1">
      <c r="B111" s="32"/>
      <c r="R111" s="33"/>
    </row>
    <row r="112" spans="2:21" s="1" customFormat="1" ht="15">
      <c r="B112" s="32"/>
      <c r="C112" s="29" t="s">
        <v>26</v>
      </c>
      <c r="F112" s="27" t="str">
        <f>E12</f>
        <v>ÚMOb OSTRAVA-JIH</v>
      </c>
      <c r="K112" s="29" t="s">
        <v>34</v>
      </c>
      <c r="M112" s="197" t="str">
        <f>E18</f>
        <v>BYVAST pro s.r.o. - ING.VENDULA KVAPILOVÁ</v>
      </c>
      <c r="N112" s="197"/>
      <c r="O112" s="197"/>
      <c r="P112" s="197"/>
      <c r="Q112" s="197"/>
      <c r="R112" s="33"/>
    </row>
    <row r="113" spans="2:65" s="1" customFormat="1" ht="14.45" customHeight="1">
      <c r="B113" s="32"/>
      <c r="C113" s="29" t="s">
        <v>32</v>
      </c>
      <c r="F113" s="27" t="str">
        <f>IF(E15="","",E15)</f>
        <v xml:space="preserve"> </v>
      </c>
      <c r="K113" s="29" t="s">
        <v>39</v>
      </c>
      <c r="M113" s="197" t="str">
        <f>E21</f>
        <v>BYVAST pro s.r.o.</v>
      </c>
      <c r="N113" s="197"/>
      <c r="O113" s="197"/>
      <c r="P113" s="197"/>
      <c r="Q113" s="197"/>
      <c r="R113" s="33"/>
    </row>
    <row r="114" spans="2:65" s="1" customFormat="1" ht="10.35" customHeight="1">
      <c r="B114" s="32"/>
      <c r="R114" s="33"/>
    </row>
    <row r="115" spans="2:65" s="8" customFormat="1" ht="29.25" customHeight="1">
      <c r="B115" s="112"/>
      <c r="C115" s="113" t="s">
        <v>141</v>
      </c>
      <c r="D115" s="114" t="s">
        <v>142</v>
      </c>
      <c r="E115" s="114" t="s">
        <v>63</v>
      </c>
      <c r="F115" s="222" t="s">
        <v>143</v>
      </c>
      <c r="G115" s="222"/>
      <c r="H115" s="222"/>
      <c r="I115" s="222"/>
      <c r="J115" s="114" t="s">
        <v>144</v>
      </c>
      <c r="K115" s="114" t="s">
        <v>145</v>
      </c>
      <c r="L115" s="222" t="s">
        <v>146</v>
      </c>
      <c r="M115" s="222"/>
      <c r="N115" s="222" t="s">
        <v>132</v>
      </c>
      <c r="O115" s="222"/>
      <c r="P115" s="222"/>
      <c r="Q115" s="223"/>
      <c r="R115" s="115"/>
      <c r="T115" s="69" t="s">
        <v>147</v>
      </c>
      <c r="U115" s="70" t="s">
        <v>45</v>
      </c>
      <c r="V115" s="70" t="s">
        <v>148</v>
      </c>
      <c r="W115" s="70" t="s">
        <v>149</v>
      </c>
      <c r="X115" s="70" t="s">
        <v>150</v>
      </c>
      <c r="Y115" s="70" t="s">
        <v>151</v>
      </c>
      <c r="Z115" s="70" t="s">
        <v>152</v>
      </c>
      <c r="AA115" s="71" t="s">
        <v>153</v>
      </c>
    </row>
    <row r="116" spans="2:65" s="1" customFormat="1" ht="29.25" customHeight="1">
      <c r="B116" s="32"/>
      <c r="C116" s="73" t="s">
        <v>128</v>
      </c>
      <c r="N116" s="202">
        <f>BK116</f>
        <v>0</v>
      </c>
      <c r="O116" s="203"/>
      <c r="P116" s="203"/>
      <c r="Q116" s="203"/>
      <c r="R116" s="33"/>
      <c r="T116" s="72"/>
      <c r="U116" s="46"/>
      <c r="V116" s="46"/>
      <c r="W116" s="116">
        <f>W117+W139</f>
        <v>149.3668064</v>
      </c>
      <c r="X116" s="46"/>
      <c r="Y116" s="116">
        <f>Y117+Y139</f>
        <v>69.090986684000001</v>
      </c>
      <c r="Z116" s="46"/>
      <c r="AA116" s="117">
        <f>AA117+AA139</f>
        <v>0</v>
      </c>
      <c r="AT116" s="20" t="s">
        <v>80</v>
      </c>
      <c r="AU116" s="20" t="s">
        <v>134</v>
      </c>
      <c r="BK116" s="118">
        <f>BK117+BK139</f>
        <v>0</v>
      </c>
    </row>
    <row r="117" spans="2:65" s="9" customFormat="1" ht="37.35" customHeight="1">
      <c r="B117" s="119"/>
      <c r="D117" s="120" t="s">
        <v>135</v>
      </c>
      <c r="E117" s="120"/>
      <c r="F117" s="120"/>
      <c r="G117" s="120"/>
      <c r="H117" s="120"/>
      <c r="I117" s="120"/>
      <c r="J117" s="120"/>
      <c r="K117" s="120"/>
      <c r="L117" s="120"/>
      <c r="M117" s="120"/>
      <c r="N117" s="204">
        <f>BK117</f>
        <v>0</v>
      </c>
      <c r="O117" s="205"/>
      <c r="P117" s="205"/>
      <c r="Q117" s="205"/>
      <c r="R117" s="121"/>
      <c r="T117" s="122"/>
      <c r="W117" s="123">
        <f>W118+W128+W131+W137</f>
        <v>142.33316239999999</v>
      </c>
      <c r="Y117" s="123">
        <f>Y118+Y128+Y131+Y137</f>
        <v>68.918936684000002</v>
      </c>
      <c r="AA117" s="124">
        <f>AA118+AA128+AA131+AA137</f>
        <v>0</v>
      </c>
      <c r="AR117" s="125" t="s">
        <v>89</v>
      </c>
      <c r="AT117" s="126" t="s">
        <v>80</v>
      </c>
      <c r="AU117" s="126" t="s">
        <v>81</v>
      </c>
      <c r="AY117" s="125" t="s">
        <v>154</v>
      </c>
      <c r="BK117" s="127">
        <f>BK118+BK128+BK131+BK137</f>
        <v>0</v>
      </c>
    </row>
    <row r="118" spans="2:65" s="9" customFormat="1" ht="19.899999999999999" customHeight="1">
      <c r="B118" s="119"/>
      <c r="D118" s="128" t="s">
        <v>136</v>
      </c>
      <c r="E118" s="128"/>
      <c r="F118" s="128"/>
      <c r="G118" s="128"/>
      <c r="H118" s="128"/>
      <c r="I118" s="128"/>
      <c r="J118" s="128"/>
      <c r="K118" s="128"/>
      <c r="L118" s="128"/>
      <c r="M118" s="128"/>
      <c r="N118" s="206">
        <f>BK118</f>
        <v>0</v>
      </c>
      <c r="O118" s="207"/>
      <c r="P118" s="207"/>
      <c r="Q118" s="207"/>
      <c r="R118" s="121"/>
      <c r="T118" s="122"/>
      <c r="W118" s="123">
        <f>SUM(W119:W127)</f>
        <v>46.979296000000005</v>
      </c>
      <c r="Y118" s="123">
        <f>SUM(Y119:Y127)</f>
        <v>0</v>
      </c>
      <c r="AA118" s="124">
        <f>SUM(AA119:AA127)</f>
        <v>0</v>
      </c>
      <c r="AR118" s="125" t="s">
        <v>89</v>
      </c>
      <c r="AT118" s="126" t="s">
        <v>80</v>
      </c>
      <c r="AU118" s="126" t="s">
        <v>89</v>
      </c>
      <c r="AY118" s="125" t="s">
        <v>154</v>
      </c>
      <c r="BK118" s="127">
        <f>SUM(BK119:BK127)</f>
        <v>0</v>
      </c>
    </row>
    <row r="119" spans="2:65" s="1" customFormat="1" ht="25.5" customHeight="1">
      <c r="B119" s="32"/>
      <c r="C119" s="129" t="s">
        <v>89</v>
      </c>
      <c r="D119" s="129" t="s">
        <v>155</v>
      </c>
      <c r="E119" s="130" t="s">
        <v>666</v>
      </c>
      <c r="F119" s="211" t="s">
        <v>667</v>
      </c>
      <c r="G119" s="211"/>
      <c r="H119" s="211"/>
      <c r="I119" s="211"/>
      <c r="J119" s="131" t="s">
        <v>285</v>
      </c>
      <c r="K119" s="132">
        <f>+K122</f>
        <v>16.25</v>
      </c>
      <c r="L119" s="212"/>
      <c r="M119" s="212"/>
      <c r="N119" s="212">
        <f>ROUND(L119*K119,2)</f>
        <v>0</v>
      </c>
      <c r="O119" s="212"/>
      <c r="P119" s="212"/>
      <c r="Q119" s="212"/>
      <c r="R119" s="33"/>
      <c r="T119" s="133" t="s">
        <v>20</v>
      </c>
      <c r="U119" s="39" t="s">
        <v>46</v>
      </c>
      <c r="V119" s="134">
        <v>1.43</v>
      </c>
      <c r="W119" s="134">
        <f>V119*K119</f>
        <v>23.237500000000001</v>
      </c>
      <c r="X119" s="134">
        <v>0</v>
      </c>
      <c r="Y119" s="134">
        <f>X119*K119</f>
        <v>0</v>
      </c>
      <c r="Z119" s="134">
        <v>0</v>
      </c>
      <c r="AA119" s="135">
        <f>Z119*K119</f>
        <v>0</v>
      </c>
      <c r="AR119" s="20" t="s">
        <v>159</v>
      </c>
      <c r="AT119" s="20" t="s">
        <v>155</v>
      </c>
      <c r="AU119" s="20" t="s">
        <v>124</v>
      </c>
      <c r="AY119" s="20" t="s">
        <v>154</v>
      </c>
      <c r="BE119" s="136">
        <f>IF(U119="základní",N119,0)</f>
        <v>0</v>
      </c>
      <c r="BF119" s="136">
        <f>IF(U119="snížená",N119,0)</f>
        <v>0</v>
      </c>
      <c r="BG119" s="136">
        <f>IF(U119="zákl. přenesená",N119,0)</f>
        <v>0</v>
      </c>
      <c r="BH119" s="136">
        <f>IF(U119="sníž. přenesená",N119,0)</f>
        <v>0</v>
      </c>
      <c r="BI119" s="136">
        <f>IF(U119="nulová",N119,0)</f>
        <v>0</v>
      </c>
      <c r="BJ119" s="20" t="s">
        <v>89</v>
      </c>
      <c r="BK119" s="136">
        <f>ROUND(L119*K119,2)</f>
        <v>0</v>
      </c>
      <c r="BL119" s="20" t="s">
        <v>159</v>
      </c>
      <c r="BM119" s="20" t="s">
        <v>668</v>
      </c>
    </row>
    <row r="120" spans="2:65" s="11" customFormat="1" ht="25.5" customHeight="1">
      <c r="B120" s="142"/>
      <c r="E120" s="143" t="s">
        <v>20</v>
      </c>
      <c r="F120" s="200" t="s">
        <v>1041</v>
      </c>
      <c r="G120" s="201"/>
      <c r="H120" s="201"/>
      <c r="I120" s="201"/>
      <c r="K120" s="144">
        <v>8.2940000000000005</v>
      </c>
      <c r="R120" s="145"/>
      <c r="T120" s="146"/>
      <c r="AA120" s="147"/>
      <c r="AT120" s="143" t="s">
        <v>162</v>
      </c>
      <c r="AU120" s="143" t="s">
        <v>124</v>
      </c>
      <c r="AV120" s="11" t="s">
        <v>124</v>
      </c>
      <c r="AW120" s="11" t="s">
        <v>38</v>
      </c>
      <c r="AX120" s="11" t="s">
        <v>81</v>
      </c>
      <c r="AY120" s="143" t="s">
        <v>154</v>
      </c>
    </row>
    <row r="121" spans="2:65" s="11" customFormat="1" ht="25.5" customHeight="1">
      <c r="B121" s="142"/>
      <c r="E121" s="143" t="s">
        <v>20</v>
      </c>
      <c r="F121" s="213" t="s">
        <v>669</v>
      </c>
      <c r="G121" s="214"/>
      <c r="H121" s="214"/>
      <c r="I121" s="214"/>
      <c r="K121" s="144">
        <v>7.9560000000000004</v>
      </c>
      <c r="R121" s="145"/>
      <c r="T121" s="146"/>
      <c r="AA121" s="147"/>
      <c r="AT121" s="143" t="s">
        <v>162</v>
      </c>
      <c r="AU121" s="143" t="s">
        <v>124</v>
      </c>
      <c r="AV121" s="11" t="s">
        <v>124</v>
      </c>
      <c r="AW121" s="11" t="s">
        <v>38</v>
      </c>
      <c r="AX121" s="11" t="s">
        <v>81</v>
      </c>
      <c r="AY121" s="143" t="s">
        <v>154</v>
      </c>
    </row>
    <row r="122" spans="2:65" s="12" customFormat="1" ht="16.5" customHeight="1">
      <c r="B122" s="148"/>
      <c r="E122" s="149" t="s">
        <v>20</v>
      </c>
      <c r="F122" s="215" t="s">
        <v>165</v>
      </c>
      <c r="G122" s="216"/>
      <c r="H122" s="216"/>
      <c r="I122" s="216"/>
      <c r="K122" s="150">
        <f>+K121+K120</f>
        <v>16.25</v>
      </c>
      <c r="R122" s="151"/>
      <c r="T122" s="152"/>
      <c r="AA122" s="153"/>
      <c r="AT122" s="149" t="s">
        <v>162</v>
      </c>
      <c r="AU122" s="149" t="s">
        <v>124</v>
      </c>
      <c r="AV122" s="12" t="s">
        <v>159</v>
      </c>
      <c r="AW122" s="12" t="s">
        <v>38</v>
      </c>
      <c r="AX122" s="12" t="s">
        <v>89</v>
      </c>
      <c r="AY122" s="149" t="s">
        <v>154</v>
      </c>
    </row>
    <row r="123" spans="2:65" s="1" customFormat="1" ht="25.5" customHeight="1">
      <c r="B123" s="32"/>
      <c r="C123" s="129" t="s">
        <v>124</v>
      </c>
      <c r="D123" s="129" t="s">
        <v>155</v>
      </c>
      <c r="E123" s="130" t="s">
        <v>670</v>
      </c>
      <c r="F123" s="211" t="s">
        <v>671</v>
      </c>
      <c r="G123" s="211"/>
      <c r="H123" s="211"/>
      <c r="I123" s="211"/>
      <c r="J123" s="131" t="s">
        <v>285</v>
      </c>
      <c r="K123" s="132">
        <v>16.25</v>
      </c>
      <c r="L123" s="212"/>
      <c r="M123" s="212"/>
      <c r="N123" s="212">
        <f>ROUND(L123*K123,2)</f>
        <v>0</v>
      </c>
      <c r="O123" s="212"/>
      <c r="P123" s="212"/>
      <c r="Q123" s="212"/>
      <c r="R123" s="33"/>
      <c r="T123" s="133" t="s">
        <v>20</v>
      </c>
      <c r="U123" s="39" t="s">
        <v>46</v>
      </c>
      <c r="V123" s="134">
        <v>0.1</v>
      </c>
      <c r="W123" s="134">
        <f>V123*K123</f>
        <v>1.625</v>
      </c>
      <c r="X123" s="134">
        <v>0</v>
      </c>
      <c r="Y123" s="134">
        <f>X123*K123</f>
        <v>0</v>
      </c>
      <c r="Z123" s="134">
        <v>0</v>
      </c>
      <c r="AA123" s="135">
        <f>Z123*K123</f>
        <v>0</v>
      </c>
      <c r="AR123" s="20" t="s">
        <v>159</v>
      </c>
      <c r="AT123" s="20" t="s">
        <v>155</v>
      </c>
      <c r="AU123" s="20" t="s">
        <v>124</v>
      </c>
      <c r="AY123" s="20" t="s">
        <v>154</v>
      </c>
      <c r="BE123" s="136">
        <f>IF(U123="základní",N123,0)</f>
        <v>0</v>
      </c>
      <c r="BF123" s="136">
        <f>IF(U123="snížená",N123,0)</f>
        <v>0</v>
      </c>
      <c r="BG123" s="136">
        <f>IF(U123="zákl. přenesená",N123,0)</f>
        <v>0</v>
      </c>
      <c r="BH123" s="136">
        <f>IF(U123="sníž. přenesená",N123,0)</f>
        <v>0</v>
      </c>
      <c r="BI123" s="136">
        <f>IF(U123="nulová",N123,0)</f>
        <v>0</v>
      </c>
      <c r="BJ123" s="20" t="s">
        <v>89</v>
      </c>
      <c r="BK123" s="136">
        <f>ROUND(L123*K123,2)</f>
        <v>0</v>
      </c>
      <c r="BL123" s="20" t="s">
        <v>159</v>
      </c>
      <c r="BM123" s="20" t="s">
        <v>672</v>
      </c>
    </row>
    <row r="124" spans="2:65" s="1" customFormat="1" ht="38.25" customHeight="1">
      <c r="B124" s="32"/>
      <c r="C124" s="129" t="s">
        <v>176</v>
      </c>
      <c r="D124" s="129" t="s">
        <v>155</v>
      </c>
      <c r="E124" s="130" t="s">
        <v>338</v>
      </c>
      <c r="F124" s="211" t="s">
        <v>339</v>
      </c>
      <c r="G124" s="211"/>
      <c r="H124" s="211"/>
      <c r="I124" s="211"/>
      <c r="J124" s="131" t="s">
        <v>168</v>
      </c>
      <c r="K124" s="132">
        <v>43.536999999999999</v>
      </c>
      <c r="L124" s="212"/>
      <c r="M124" s="212"/>
      <c r="N124" s="212">
        <f>ROUND(L124*K124,2)</f>
        <v>0</v>
      </c>
      <c r="O124" s="212"/>
      <c r="P124" s="212"/>
      <c r="Q124" s="212"/>
      <c r="R124" s="33"/>
      <c r="T124" s="133" t="s">
        <v>20</v>
      </c>
      <c r="U124" s="39" t="s">
        <v>46</v>
      </c>
      <c r="V124" s="134">
        <v>0.50800000000000001</v>
      </c>
      <c r="W124" s="134">
        <f>V124*K124</f>
        <v>22.116796000000001</v>
      </c>
      <c r="X124" s="134">
        <v>0</v>
      </c>
      <c r="Y124" s="134">
        <f>X124*K124</f>
        <v>0</v>
      </c>
      <c r="Z124" s="134">
        <v>0</v>
      </c>
      <c r="AA124" s="135">
        <f>Z124*K124</f>
        <v>0</v>
      </c>
      <c r="AR124" s="20" t="s">
        <v>159</v>
      </c>
      <c r="AT124" s="20" t="s">
        <v>155</v>
      </c>
      <c r="AU124" s="20" t="s">
        <v>124</v>
      </c>
      <c r="AY124" s="20" t="s">
        <v>154</v>
      </c>
      <c r="BE124" s="136">
        <f>IF(U124="základní",N124,0)</f>
        <v>0</v>
      </c>
      <c r="BF124" s="136">
        <f>IF(U124="snížená",N124,0)</f>
        <v>0</v>
      </c>
      <c r="BG124" s="136">
        <f>IF(U124="zákl. přenesená",N124,0)</f>
        <v>0</v>
      </c>
      <c r="BH124" s="136">
        <f>IF(U124="sníž. přenesená",N124,0)</f>
        <v>0</v>
      </c>
      <c r="BI124" s="136">
        <f>IF(U124="nulová",N124,0)</f>
        <v>0</v>
      </c>
      <c r="BJ124" s="20" t="s">
        <v>89</v>
      </c>
      <c r="BK124" s="136">
        <f>ROUND(L124*K124,2)</f>
        <v>0</v>
      </c>
      <c r="BL124" s="20" t="s">
        <v>159</v>
      </c>
      <c r="BM124" s="20" t="s">
        <v>673</v>
      </c>
    </row>
    <row r="125" spans="2:65" s="10" customFormat="1" ht="51" customHeight="1">
      <c r="B125" s="137"/>
      <c r="E125" s="138" t="s">
        <v>20</v>
      </c>
      <c r="F125" s="217" t="s">
        <v>341</v>
      </c>
      <c r="G125" s="218"/>
      <c r="H125" s="218"/>
      <c r="I125" s="218"/>
      <c r="K125" s="138" t="s">
        <v>20</v>
      </c>
      <c r="R125" s="139"/>
      <c r="T125" s="140"/>
      <c r="AA125" s="141"/>
      <c r="AT125" s="138" t="s">
        <v>162</v>
      </c>
      <c r="AU125" s="138" t="s">
        <v>124</v>
      </c>
      <c r="AV125" s="10" t="s">
        <v>89</v>
      </c>
      <c r="AW125" s="10" t="s">
        <v>38</v>
      </c>
      <c r="AX125" s="10" t="s">
        <v>81</v>
      </c>
      <c r="AY125" s="138" t="s">
        <v>154</v>
      </c>
    </row>
    <row r="126" spans="2:65" s="10" customFormat="1" ht="25.5" customHeight="1">
      <c r="B126" s="137"/>
      <c r="E126" s="138" t="s">
        <v>20</v>
      </c>
      <c r="F126" s="219" t="s">
        <v>342</v>
      </c>
      <c r="G126" s="220"/>
      <c r="H126" s="220"/>
      <c r="I126" s="220"/>
      <c r="K126" s="138" t="s">
        <v>20</v>
      </c>
      <c r="R126" s="139"/>
      <c r="T126" s="140"/>
      <c r="AA126" s="141"/>
      <c r="AT126" s="138" t="s">
        <v>162</v>
      </c>
      <c r="AU126" s="138" t="s">
        <v>124</v>
      </c>
      <c r="AV126" s="10" t="s">
        <v>89</v>
      </c>
      <c r="AW126" s="10" t="s">
        <v>38</v>
      </c>
      <c r="AX126" s="10" t="s">
        <v>81</v>
      </c>
      <c r="AY126" s="138" t="s">
        <v>154</v>
      </c>
    </row>
    <row r="127" spans="2:65" s="11" customFormat="1" ht="16.5" customHeight="1">
      <c r="B127" s="142"/>
      <c r="E127" s="143" t="s">
        <v>20</v>
      </c>
      <c r="F127" s="213" t="s">
        <v>674</v>
      </c>
      <c r="G127" s="214"/>
      <c r="H127" s="214"/>
      <c r="I127" s="214"/>
      <c r="K127" s="144">
        <v>43.536999999999999</v>
      </c>
      <c r="R127" s="145"/>
      <c r="T127" s="146"/>
      <c r="AA127" s="147"/>
      <c r="AT127" s="143" t="s">
        <v>162</v>
      </c>
      <c r="AU127" s="143" t="s">
        <v>124</v>
      </c>
      <c r="AV127" s="11" t="s">
        <v>124</v>
      </c>
      <c r="AW127" s="11" t="s">
        <v>38</v>
      </c>
      <c r="AX127" s="11" t="s">
        <v>89</v>
      </c>
      <c r="AY127" s="143" t="s">
        <v>154</v>
      </c>
    </row>
    <row r="128" spans="2:65" s="9" customFormat="1" ht="29.85" customHeight="1">
      <c r="B128" s="119"/>
      <c r="D128" s="128" t="s">
        <v>324</v>
      </c>
      <c r="E128" s="128"/>
      <c r="F128" s="128"/>
      <c r="G128" s="128"/>
      <c r="H128" s="128"/>
      <c r="I128" s="128"/>
      <c r="J128" s="128"/>
      <c r="K128" s="128"/>
      <c r="L128" s="128"/>
      <c r="M128" s="128"/>
      <c r="N128" s="206">
        <f>BK128</f>
        <v>0</v>
      </c>
      <c r="O128" s="207"/>
      <c r="P128" s="207"/>
      <c r="Q128" s="207"/>
      <c r="R128" s="121"/>
      <c r="T128" s="122"/>
      <c r="W128" s="123">
        <f>SUM(W129:W130)</f>
        <v>12.292966400000001</v>
      </c>
      <c r="Y128" s="123">
        <f>SUM(Y129:Y130)</f>
        <v>51.640773184000004</v>
      </c>
      <c r="AA128" s="124">
        <f>SUM(AA129:AA130)</f>
        <v>0</v>
      </c>
      <c r="AR128" s="125" t="s">
        <v>89</v>
      </c>
      <c r="AT128" s="126" t="s">
        <v>80</v>
      </c>
      <c r="AU128" s="126" t="s">
        <v>89</v>
      </c>
      <c r="AY128" s="125" t="s">
        <v>154</v>
      </c>
      <c r="BK128" s="127">
        <f>SUM(BK129:BK130)</f>
        <v>0</v>
      </c>
    </row>
    <row r="129" spans="2:65" s="1" customFormat="1" ht="16.5" customHeight="1">
      <c r="B129" s="32"/>
      <c r="C129" s="129" t="s">
        <v>159</v>
      </c>
      <c r="D129" s="129" t="s">
        <v>155</v>
      </c>
      <c r="E129" s="130" t="s">
        <v>370</v>
      </c>
      <c r="F129" s="211" t="s">
        <v>371</v>
      </c>
      <c r="G129" s="211"/>
      <c r="H129" s="211"/>
      <c r="I129" s="211"/>
      <c r="J129" s="131" t="s">
        <v>285</v>
      </c>
      <c r="K129" s="132">
        <f>+K130</f>
        <v>21.049600000000002</v>
      </c>
      <c r="L129" s="212"/>
      <c r="M129" s="212"/>
      <c r="N129" s="212">
        <f>ROUND(L129*K129,2)</f>
        <v>0</v>
      </c>
      <c r="O129" s="212"/>
      <c r="P129" s="212"/>
      <c r="Q129" s="212"/>
      <c r="R129" s="33"/>
      <c r="T129" s="133" t="s">
        <v>20</v>
      </c>
      <c r="U129" s="39" t="s">
        <v>46</v>
      </c>
      <c r="V129" s="134">
        <v>0.58399999999999996</v>
      </c>
      <c r="W129" s="134">
        <f>V129*K129</f>
        <v>12.292966400000001</v>
      </c>
      <c r="X129" s="134">
        <v>2.45329</v>
      </c>
      <c r="Y129" s="134">
        <f>X129*K129</f>
        <v>51.640773184000004</v>
      </c>
      <c r="Z129" s="134">
        <v>0</v>
      </c>
      <c r="AA129" s="135">
        <f>Z129*K129</f>
        <v>0</v>
      </c>
      <c r="AR129" s="20" t="s">
        <v>159</v>
      </c>
      <c r="AT129" s="20" t="s">
        <v>155</v>
      </c>
      <c r="AU129" s="20" t="s">
        <v>124</v>
      </c>
      <c r="AY129" s="20" t="s">
        <v>154</v>
      </c>
      <c r="BE129" s="136">
        <f>IF(U129="základní",N129,0)</f>
        <v>0</v>
      </c>
      <c r="BF129" s="136">
        <f>IF(U129="snížená",N129,0)</f>
        <v>0</v>
      </c>
      <c r="BG129" s="136">
        <f>IF(U129="zákl. přenesená",N129,0)</f>
        <v>0</v>
      </c>
      <c r="BH129" s="136">
        <f>IF(U129="sníž. přenesená",N129,0)</f>
        <v>0</v>
      </c>
      <c r="BI129" s="136">
        <f>IF(U129="nulová",N129,0)</f>
        <v>0</v>
      </c>
      <c r="BJ129" s="20" t="s">
        <v>89</v>
      </c>
      <c r="BK129" s="136">
        <f>ROUND(L129*K129,2)</f>
        <v>0</v>
      </c>
      <c r="BL129" s="20" t="s">
        <v>159</v>
      </c>
      <c r="BM129" s="20" t="s">
        <v>675</v>
      </c>
    </row>
    <row r="130" spans="2:65" s="11" customFormat="1" ht="25.5" customHeight="1">
      <c r="B130" s="142"/>
      <c r="E130" s="143" t="s">
        <v>20</v>
      </c>
      <c r="F130" s="200" t="s">
        <v>1042</v>
      </c>
      <c r="G130" s="201"/>
      <c r="H130" s="201"/>
      <c r="I130" s="201"/>
      <c r="K130" s="144">
        <v>21.049600000000002</v>
      </c>
      <c r="R130" s="145"/>
      <c r="T130" s="146"/>
      <c r="AA130" s="147"/>
      <c r="AT130" s="143" t="s">
        <v>162</v>
      </c>
      <c r="AU130" s="143" t="s">
        <v>124</v>
      </c>
      <c r="AV130" s="11" t="s">
        <v>124</v>
      </c>
      <c r="AW130" s="11" t="s">
        <v>38</v>
      </c>
      <c r="AX130" s="11" t="s">
        <v>89</v>
      </c>
      <c r="AY130" s="143" t="s">
        <v>154</v>
      </c>
    </row>
    <row r="131" spans="2:65" s="9" customFormat="1" ht="29.85" customHeight="1">
      <c r="B131" s="119"/>
      <c r="D131" s="128" t="s">
        <v>394</v>
      </c>
      <c r="E131" s="128"/>
      <c r="F131" s="128"/>
      <c r="G131" s="128"/>
      <c r="H131" s="128"/>
      <c r="I131" s="128"/>
      <c r="J131" s="128"/>
      <c r="K131" s="128"/>
      <c r="L131" s="128"/>
      <c r="M131" s="128"/>
      <c r="N131" s="206">
        <f>BK131</f>
        <v>0</v>
      </c>
      <c r="O131" s="207"/>
      <c r="P131" s="207"/>
      <c r="Q131" s="207"/>
      <c r="R131" s="121"/>
      <c r="T131" s="122"/>
      <c r="W131" s="123">
        <f>SUM(W132:W136)</f>
        <v>39.318499999999993</v>
      </c>
      <c r="Y131" s="123">
        <f>SUM(Y132:Y136)</f>
        <v>17.278163499999998</v>
      </c>
      <c r="AA131" s="124">
        <f>SUM(AA132:AA136)</f>
        <v>0</v>
      </c>
      <c r="AR131" s="125" t="s">
        <v>89</v>
      </c>
      <c r="AT131" s="126" t="s">
        <v>80</v>
      </c>
      <c r="AU131" s="126" t="s">
        <v>89</v>
      </c>
      <c r="AY131" s="125" t="s">
        <v>154</v>
      </c>
      <c r="BK131" s="127">
        <f>SUM(BK132:BK136)</f>
        <v>0</v>
      </c>
    </row>
    <row r="132" spans="2:65" s="1" customFormat="1" ht="25.5" customHeight="1">
      <c r="B132" s="32"/>
      <c r="C132" s="129" t="s">
        <v>187</v>
      </c>
      <c r="D132" s="129" t="s">
        <v>155</v>
      </c>
      <c r="E132" s="130" t="s">
        <v>453</v>
      </c>
      <c r="F132" s="211" t="s">
        <v>454</v>
      </c>
      <c r="G132" s="211"/>
      <c r="H132" s="211"/>
      <c r="I132" s="211"/>
      <c r="J132" s="131" t="s">
        <v>285</v>
      </c>
      <c r="K132" s="132">
        <f>+K133</f>
        <v>7.4749999999999996</v>
      </c>
      <c r="L132" s="212"/>
      <c r="M132" s="212"/>
      <c r="N132" s="212">
        <f>ROUND(L132*K132,2)</f>
        <v>0</v>
      </c>
      <c r="O132" s="212"/>
      <c r="P132" s="212"/>
      <c r="Q132" s="212"/>
      <c r="R132" s="33"/>
      <c r="T132" s="133" t="s">
        <v>20</v>
      </c>
      <c r="U132" s="39" t="s">
        <v>46</v>
      </c>
      <c r="V132" s="134">
        <v>5.26</v>
      </c>
      <c r="W132" s="134">
        <f>V132*K132</f>
        <v>39.318499999999993</v>
      </c>
      <c r="X132" s="134">
        <v>2.3114599999999998</v>
      </c>
      <c r="Y132" s="134">
        <f>X132*K132</f>
        <v>17.278163499999998</v>
      </c>
      <c r="Z132" s="134">
        <v>0</v>
      </c>
      <c r="AA132" s="135">
        <f>Z132*K132</f>
        <v>0</v>
      </c>
      <c r="AR132" s="20" t="s">
        <v>159</v>
      </c>
      <c r="AT132" s="20" t="s">
        <v>155</v>
      </c>
      <c r="AU132" s="20" t="s">
        <v>124</v>
      </c>
      <c r="AY132" s="20" t="s">
        <v>154</v>
      </c>
      <c r="BE132" s="136">
        <f>IF(U132="základní",N132,0)</f>
        <v>0</v>
      </c>
      <c r="BF132" s="136">
        <f>IF(U132="snížená",N132,0)</f>
        <v>0</v>
      </c>
      <c r="BG132" s="136">
        <f>IF(U132="zákl. přenesená",N132,0)</f>
        <v>0</v>
      </c>
      <c r="BH132" s="136">
        <f>IF(U132="sníž. přenesená",N132,0)</f>
        <v>0</v>
      </c>
      <c r="BI132" s="136">
        <f>IF(U132="nulová",N132,0)</f>
        <v>0</v>
      </c>
      <c r="BJ132" s="20" t="s">
        <v>89</v>
      </c>
      <c r="BK132" s="136">
        <f>ROUND(L132*K132,2)</f>
        <v>0</v>
      </c>
      <c r="BL132" s="20" t="s">
        <v>159</v>
      </c>
      <c r="BM132" s="20" t="s">
        <v>676</v>
      </c>
    </row>
    <row r="133" spans="2:65" s="11" customFormat="1" ht="16.5" customHeight="1">
      <c r="B133" s="142"/>
      <c r="E133" s="143" t="s">
        <v>20</v>
      </c>
      <c r="F133" s="200" t="s">
        <v>1043</v>
      </c>
      <c r="G133" s="201"/>
      <c r="H133" s="201"/>
      <c r="I133" s="201"/>
      <c r="K133" s="144">
        <v>7.4749999999999996</v>
      </c>
      <c r="R133" s="145"/>
      <c r="T133" s="146"/>
      <c r="AA133" s="147"/>
      <c r="AT133" s="143" t="s">
        <v>162</v>
      </c>
      <c r="AU133" s="143" t="s">
        <v>124</v>
      </c>
      <c r="AV133" s="11" t="s">
        <v>124</v>
      </c>
      <c r="AW133" s="11" t="s">
        <v>38</v>
      </c>
      <c r="AX133" s="11" t="s">
        <v>89</v>
      </c>
      <c r="AY133" s="143" t="s">
        <v>154</v>
      </c>
    </row>
    <row r="134" spans="2:65" s="1" customFormat="1" ht="63.75" customHeight="1">
      <c r="B134" s="32"/>
      <c r="C134" s="129" t="s">
        <v>191</v>
      </c>
      <c r="D134" s="129" t="s">
        <v>155</v>
      </c>
      <c r="E134" s="130" t="s">
        <v>677</v>
      </c>
      <c r="F134" s="211" t="s">
        <v>678</v>
      </c>
      <c r="G134" s="211"/>
      <c r="H134" s="211"/>
      <c r="I134" s="211"/>
      <c r="J134" s="131" t="s">
        <v>158</v>
      </c>
      <c r="K134" s="132">
        <v>30</v>
      </c>
      <c r="L134" s="212"/>
      <c r="M134" s="212"/>
      <c r="N134" s="212">
        <f>ROUND(L134*K134,2)</f>
        <v>0</v>
      </c>
      <c r="O134" s="212"/>
      <c r="P134" s="212"/>
      <c r="Q134" s="212"/>
      <c r="R134" s="33"/>
      <c r="T134" s="133" t="s">
        <v>20</v>
      </c>
      <c r="U134" s="39" t="s">
        <v>46</v>
      </c>
      <c r="V134" s="134">
        <v>0</v>
      </c>
      <c r="W134" s="134">
        <f>V134*K134</f>
        <v>0</v>
      </c>
      <c r="X134" s="134">
        <v>0</v>
      </c>
      <c r="Y134" s="134">
        <f>X134*K134</f>
        <v>0</v>
      </c>
      <c r="Z134" s="134">
        <v>0</v>
      </c>
      <c r="AA134" s="135">
        <f>Z134*K134</f>
        <v>0</v>
      </c>
      <c r="AR134" s="20" t="s">
        <v>159</v>
      </c>
      <c r="AT134" s="20" t="s">
        <v>155</v>
      </c>
      <c r="AU134" s="20" t="s">
        <v>124</v>
      </c>
      <c r="AY134" s="20" t="s">
        <v>154</v>
      </c>
      <c r="BE134" s="136">
        <f>IF(U134="základní",N134,0)</f>
        <v>0</v>
      </c>
      <c r="BF134" s="136">
        <f>IF(U134="snížená",N134,0)</f>
        <v>0</v>
      </c>
      <c r="BG134" s="136">
        <f>IF(U134="zákl. přenesená",N134,0)</f>
        <v>0</v>
      </c>
      <c r="BH134" s="136">
        <f>IF(U134="sníž. přenesená",N134,0)</f>
        <v>0</v>
      </c>
      <c r="BI134" s="136">
        <f>IF(U134="nulová",N134,0)</f>
        <v>0</v>
      </c>
      <c r="BJ134" s="20" t="s">
        <v>89</v>
      </c>
      <c r="BK134" s="136">
        <f>ROUND(L134*K134,2)</f>
        <v>0</v>
      </c>
      <c r="BL134" s="20" t="s">
        <v>159</v>
      </c>
      <c r="BM134" s="20" t="s">
        <v>679</v>
      </c>
    </row>
    <row r="135" spans="2:65" s="10" customFormat="1" ht="38.25" customHeight="1">
      <c r="B135" s="137"/>
      <c r="E135" s="138" t="s">
        <v>20</v>
      </c>
      <c r="F135" s="217" t="s">
        <v>680</v>
      </c>
      <c r="G135" s="218"/>
      <c r="H135" s="218"/>
      <c r="I135" s="218"/>
      <c r="K135" s="138" t="s">
        <v>20</v>
      </c>
      <c r="R135" s="139"/>
      <c r="T135" s="140"/>
      <c r="AA135" s="141"/>
      <c r="AT135" s="138" t="s">
        <v>162</v>
      </c>
      <c r="AU135" s="138" t="s">
        <v>124</v>
      </c>
      <c r="AV135" s="10" t="s">
        <v>89</v>
      </c>
      <c r="AW135" s="10" t="s">
        <v>38</v>
      </c>
      <c r="AX135" s="10" t="s">
        <v>81</v>
      </c>
      <c r="AY135" s="138" t="s">
        <v>154</v>
      </c>
    </row>
    <row r="136" spans="2:65" s="11" customFormat="1" ht="16.5" customHeight="1">
      <c r="B136" s="142"/>
      <c r="E136" s="143" t="s">
        <v>20</v>
      </c>
      <c r="F136" s="213" t="s">
        <v>681</v>
      </c>
      <c r="G136" s="214"/>
      <c r="H136" s="214"/>
      <c r="I136" s="214"/>
      <c r="K136" s="144">
        <v>30</v>
      </c>
      <c r="R136" s="145"/>
      <c r="T136" s="146"/>
      <c r="AA136" s="147"/>
      <c r="AT136" s="143" t="s">
        <v>162</v>
      </c>
      <c r="AU136" s="143" t="s">
        <v>124</v>
      </c>
      <c r="AV136" s="11" t="s">
        <v>124</v>
      </c>
      <c r="AW136" s="11" t="s">
        <v>38</v>
      </c>
      <c r="AX136" s="11" t="s">
        <v>89</v>
      </c>
      <c r="AY136" s="143" t="s">
        <v>154</v>
      </c>
    </row>
    <row r="137" spans="2:65" s="9" customFormat="1" ht="29.85" customHeight="1">
      <c r="B137" s="119"/>
      <c r="D137" s="128" t="s">
        <v>325</v>
      </c>
      <c r="E137" s="128"/>
      <c r="F137" s="128"/>
      <c r="G137" s="128"/>
      <c r="H137" s="128"/>
      <c r="I137" s="128"/>
      <c r="J137" s="128"/>
      <c r="K137" s="128"/>
      <c r="L137" s="128"/>
      <c r="M137" s="128"/>
      <c r="N137" s="206">
        <f>BK137</f>
        <v>0</v>
      </c>
      <c r="O137" s="207"/>
      <c r="P137" s="207"/>
      <c r="Q137" s="207"/>
      <c r="R137" s="121"/>
      <c r="T137" s="122"/>
      <c r="W137" s="123">
        <f>W138</f>
        <v>43.742400000000004</v>
      </c>
      <c r="Y137" s="123">
        <f>Y138</f>
        <v>0</v>
      </c>
      <c r="AA137" s="124">
        <f>AA138</f>
        <v>0</v>
      </c>
      <c r="AR137" s="125" t="s">
        <v>89</v>
      </c>
      <c r="AT137" s="126" t="s">
        <v>80</v>
      </c>
      <c r="AU137" s="126" t="s">
        <v>89</v>
      </c>
      <c r="AY137" s="125" t="s">
        <v>154</v>
      </c>
      <c r="BK137" s="127">
        <f>BK138</f>
        <v>0</v>
      </c>
    </row>
    <row r="138" spans="2:65" s="1" customFormat="1" ht="25.5" customHeight="1">
      <c r="B138" s="32"/>
      <c r="C138" s="129" t="s">
        <v>195</v>
      </c>
      <c r="D138" s="129" t="s">
        <v>155</v>
      </c>
      <c r="E138" s="130" t="s">
        <v>480</v>
      </c>
      <c r="F138" s="211" t="s">
        <v>481</v>
      </c>
      <c r="G138" s="211"/>
      <c r="H138" s="211"/>
      <c r="I138" s="211"/>
      <c r="J138" s="131" t="s">
        <v>296</v>
      </c>
      <c r="K138" s="132">
        <v>67.296000000000006</v>
      </c>
      <c r="L138" s="212"/>
      <c r="M138" s="212"/>
      <c r="N138" s="212">
        <f>ROUND(L138*K138,2)</f>
        <v>0</v>
      </c>
      <c r="O138" s="212"/>
      <c r="P138" s="212"/>
      <c r="Q138" s="212"/>
      <c r="R138" s="33"/>
      <c r="T138" s="133" t="s">
        <v>20</v>
      </c>
      <c r="U138" s="39" t="s">
        <v>46</v>
      </c>
      <c r="V138" s="134">
        <v>0.65</v>
      </c>
      <c r="W138" s="134">
        <f>V138*K138</f>
        <v>43.742400000000004</v>
      </c>
      <c r="X138" s="134">
        <v>0</v>
      </c>
      <c r="Y138" s="134">
        <f>X138*K138</f>
        <v>0</v>
      </c>
      <c r="Z138" s="134">
        <v>0</v>
      </c>
      <c r="AA138" s="135">
        <f>Z138*K138</f>
        <v>0</v>
      </c>
      <c r="AR138" s="20" t="s">
        <v>159</v>
      </c>
      <c r="AT138" s="20" t="s">
        <v>155</v>
      </c>
      <c r="AU138" s="20" t="s">
        <v>124</v>
      </c>
      <c r="AY138" s="20" t="s">
        <v>154</v>
      </c>
      <c r="BE138" s="136">
        <f>IF(U138="základní",N138,0)</f>
        <v>0</v>
      </c>
      <c r="BF138" s="136">
        <f>IF(U138="snížená",N138,0)</f>
        <v>0</v>
      </c>
      <c r="BG138" s="136">
        <f>IF(U138="zákl. přenesená",N138,0)</f>
        <v>0</v>
      </c>
      <c r="BH138" s="136">
        <f>IF(U138="sníž. přenesená",N138,0)</f>
        <v>0</v>
      </c>
      <c r="BI138" s="136">
        <f>IF(U138="nulová",N138,0)</f>
        <v>0</v>
      </c>
      <c r="BJ138" s="20" t="s">
        <v>89</v>
      </c>
      <c r="BK138" s="136">
        <f>ROUND(L138*K138,2)</f>
        <v>0</v>
      </c>
      <c r="BL138" s="20" t="s">
        <v>159</v>
      </c>
      <c r="BM138" s="20" t="s">
        <v>682</v>
      </c>
    </row>
    <row r="139" spans="2:65" s="9" customFormat="1" ht="37.35" customHeight="1">
      <c r="B139" s="119"/>
      <c r="D139" s="120" t="s">
        <v>396</v>
      </c>
      <c r="E139" s="120"/>
      <c r="F139" s="120"/>
      <c r="G139" s="120"/>
      <c r="H139" s="120"/>
      <c r="I139" s="120"/>
      <c r="J139" s="120"/>
      <c r="K139" s="120"/>
      <c r="L139" s="120"/>
      <c r="M139" s="120"/>
      <c r="N139" s="238">
        <f>BK139</f>
        <v>0</v>
      </c>
      <c r="O139" s="239"/>
      <c r="P139" s="239"/>
      <c r="Q139" s="239"/>
      <c r="R139" s="121"/>
      <c r="T139" s="122"/>
      <c r="W139" s="123">
        <f>W140</f>
        <v>7.0336439999999998</v>
      </c>
      <c r="Y139" s="123">
        <f>Y140</f>
        <v>0.17205000000000001</v>
      </c>
      <c r="AA139" s="124">
        <f>AA140</f>
        <v>0</v>
      </c>
      <c r="AR139" s="125" t="s">
        <v>124</v>
      </c>
      <c r="AT139" s="126" t="s">
        <v>80</v>
      </c>
      <c r="AU139" s="126" t="s">
        <v>81</v>
      </c>
      <c r="AY139" s="125" t="s">
        <v>154</v>
      </c>
      <c r="BK139" s="127">
        <f>BK140</f>
        <v>0</v>
      </c>
    </row>
    <row r="140" spans="2:65" s="9" customFormat="1" ht="19.899999999999999" customHeight="1">
      <c r="B140" s="119"/>
      <c r="D140" s="128" t="s">
        <v>398</v>
      </c>
      <c r="E140" s="128"/>
      <c r="F140" s="128"/>
      <c r="G140" s="128"/>
      <c r="H140" s="128"/>
      <c r="I140" s="128"/>
      <c r="J140" s="128"/>
      <c r="K140" s="128"/>
      <c r="L140" s="128"/>
      <c r="M140" s="128"/>
      <c r="N140" s="206">
        <f>BK140</f>
        <v>0</v>
      </c>
      <c r="O140" s="207"/>
      <c r="P140" s="207"/>
      <c r="Q140" s="207"/>
      <c r="R140" s="121"/>
      <c r="T140" s="122"/>
      <c r="W140" s="123">
        <f>SUM(W141:W156)</f>
        <v>7.0336439999999998</v>
      </c>
      <c r="Y140" s="123">
        <f>SUM(Y141:Y156)</f>
        <v>0.17205000000000001</v>
      </c>
      <c r="AA140" s="124">
        <f>SUM(AA141:AA156)</f>
        <v>0</v>
      </c>
      <c r="AR140" s="125" t="s">
        <v>124</v>
      </c>
      <c r="AT140" s="126" t="s">
        <v>80</v>
      </c>
      <c r="AU140" s="126" t="s">
        <v>89</v>
      </c>
      <c r="AY140" s="125" t="s">
        <v>154</v>
      </c>
      <c r="BK140" s="127">
        <f>SUM(BK141:BK156)</f>
        <v>0</v>
      </c>
    </row>
    <row r="141" spans="2:65" s="1" customFormat="1" ht="38.25" customHeight="1">
      <c r="B141" s="32"/>
      <c r="C141" s="129" t="s">
        <v>202</v>
      </c>
      <c r="D141" s="129" t="s">
        <v>155</v>
      </c>
      <c r="E141" s="130" t="s">
        <v>683</v>
      </c>
      <c r="F141" s="211" t="s">
        <v>684</v>
      </c>
      <c r="G141" s="211"/>
      <c r="H141" s="211"/>
      <c r="I141" s="211"/>
      <c r="J141" s="131" t="s">
        <v>168</v>
      </c>
      <c r="K141" s="132">
        <v>5</v>
      </c>
      <c r="L141" s="212"/>
      <c r="M141" s="212"/>
      <c r="N141" s="212">
        <f>ROUND(L141*K141,2)</f>
        <v>0</v>
      </c>
      <c r="O141" s="212"/>
      <c r="P141" s="212"/>
      <c r="Q141" s="212"/>
      <c r="R141" s="33"/>
      <c r="T141" s="133" t="s">
        <v>20</v>
      </c>
      <c r="U141" s="39" t="s">
        <v>46</v>
      </c>
      <c r="V141" s="134">
        <v>0.26600000000000001</v>
      </c>
      <c r="W141" s="134">
        <f>V141*K141</f>
        <v>1.33</v>
      </c>
      <c r="X141" s="134">
        <v>0</v>
      </c>
      <c r="Y141" s="134">
        <f>X141*K141</f>
        <v>0</v>
      </c>
      <c r="Z141" s="134">
        <v>0</v>
      </c>
      <c r="AA141" s="135">
        <f>Z141*K141</f>
        <v>0</v>
      </c>
      <c r="AR141" s="20" t="s">
        <v>239</v>
      </c>
      <c r="AT141" s="20" t="s">
        <v>155</v>
      </c>
      <c r="AU141" s="20" t="s">
        <v>124</v>
      </c>
      <c r="AY141" s="20" t="s">
        <v>154</v>
      </c>
      <c r="BE141" s="136">
        <f>IF(U141="základní",N141,0)</f>
        <v>0</v>
      </c>
      <c r="BF141" s="136">
        <f>IF(U141="snížená",N141,0)</f>
        <v>0</v>
      </c>
      <c r="BG141" s="136">
        <f>IF(U141="zákl. přenesená",N141,0)</f>
        <v>0</v>
      </c>
      <c r="BH141" s="136">
        <f>IF(U141="sníž. přenesená",N141,0)</f>
        <v>0</v>
      </c>
      <c r="BI141" s="136">
        <f>IF(U141="nulová",N141,0)</f>
        <v>0</v>
      </c>
      <c r="BJ141" s="20" t="s">
        <v>89</v>
      </c>
      <c r="BK141" s="136">
        <f>ROUND(L141*K141,2)</f>
        <v>0</v>
      </c>
      <c r="BL141" s="20" t="s">
        <v>239</v>
      </c>
      <c r="BM141" s="20" t="s">
        <v>685</v>
      </c>
    </row>
    <row r="142" spans="2:65" s="10" customFormat="1" ht="25.5" customHeight="1">
      <c r="B142" s="137"/>
      <c r="E142" s="138" t="s">
        <v>20</v>
      </c>
      <c r="F142" s="217" t="s">
        <v>686</v>
      </c>
      <c r="G142" s="218"/>
      <c r="H142" s="218"/>
      <c r="I142" s="218"/>
      <c r="K142" s="138" t="s">
        <v>20</v>
      </c>
      <c r="R142" s="139"/>
      <c r="T142" s="140"/>
      <c r="AA142" s="141"/>
      <c r="AT142" s="138" t="s">
        <v>162</v>
      </c>
      <c r="AU142" s="138" t="s">
        <v>124</v>
      </c>
      <c r="AV142" s="10" t="s">
        <v>89</v>
      </c>
      <c r="AW142" s="10" t="s">
        <v>38</v>
      </c>
      <c r="AX142" s="10" t="s">
        <v>81</v>
      </c>
      <c r="AY142" s="138" t="s">
        <v>154</v>
      </c>
    </row>
    <row r="143" spans="2:65" s="11" customFormat="1" ht="16.5" customHeight="1">
      <c r="B143" s="142"/>
      <c r="E143" s="143" t="s">
        <v>20</v>
      </c>
      <c r="F143" s="213" t="s">
        <v>687</v>
      </c>
      <c r="G143" s="214"/>
      <c r="H143" s="214"/>
      <c r="I143" s="214"/>
      <c r="K143" s="144">
        <v>5</v>
      </c>
      <c r="R143" s="145"/>
      <c r="T143" s="146"/>
      <c r="AA143" s="147"/>
      <c r="AT143" s="143" t="s">
        <v>162</v>
      </c>
      <c r="AU143" s="143" t="s">
        <v>124</v>
      </c>
      <c r="AV143" s="11" t="s">
        <v>124</v>
      </c>
      <c r="AW143" s="11" t="s">
        <v>38</v>
      </c>
      <c r="AX143" s="11" t="s">
        <v>89</v>
      </c>
      <c r="AY143" s="143" t="s">
        <v>154</v>
      </c>
    </row>
    <row r="144" spans="2:65" s="1" customFormat="1" ht="25.5" customHeight="1">
      <c r="B144" s="32"/>
      <c r="C144" s="160" t="s">
        <v>207</v>
      </c>
      <c r="D144" s="160" t="s">
        <v>461</v>
      </c>
      <c r="E144" s="161" t="s">
        <v>688</v>
      </c>
      <c r="F144" s="240" t="s">
        <v>689</v>
      </c>
      <c r="G144" s="240"/>
      <c r="H144" s="240"/>
      <c r="I144" s="240"/>
      <c r="J144" s="162" t="s">
        <v>690</v>
      </c>
      <c r="K144" s="163">
        <v>4</v>
      </c>
      <c r="L144" s="241"/>
      <c r="M144" s="241"/>
      <c r="N144" s="241">
        <f>ROUND(L144*K144,2)</f>
        <v>0</v>
      </c>
      <c r="O144" s="212"/>
      <c r="P144" s="212"/>
      <c r="Q144" s="212"/>
      <c r="R144" s="33"/>
      <c r="T144" s="133" t="s">
        <v>20</v>
      </c>
      <c r="U144" s="39" t="s">
        <v>46</v>
      </c>
      <c r="V144" s="134">
        <v>0</v>
      </c>
      <c r="W144" s="134">
        <f>V144*K144</f>
        <v>0</v>
      </c>
      <c r="X144" s="134">
        <v>4.0000000000000001E-3</v>
      </c>
      <c r="Y144" s="134">
        <f>X144*K144</f>
        <v>1.6E-2</v>
      </c>
      <c r="Z144" s="134">
        <v>0</v>
      </c>
      <c r="AA144" s="135">
        <f>Z144*K144</f>
        <v>0</v>
      </c>
      <c r="AR144" s="20" t="s">
        <v>307</v>
      </c>
      <c r="AT144" s="20" t="s">
        <v>461</v>
      </c>
      <c r="AU144" s="20" t="s">
        <v>124</v>
      </c>
      <c r="AY144" s="20" t="s">
        <v>154</v>
      </c>
      <c r="BE144" s="136">
        <f>IF(U144="základní",N144,0)</f>
        <v>0</v>
      </c>
      <c r="BF144" s="136">
        <f>IF(U144="snížená",N144,0)</f>
        <v>0</v>
      </c>
      <c r="BG144" s="136">
        <f>IF(U144="zákl. přenesená",N144,0)</f>
        <v>0</v>
      </c>
      <c r="BH144" s="136">
        <f>IF(U144="sníž. přenesená",N144,0)</f>
        <v>0</v>
      </c>
      <c r="BI144" s="136">
        <f>IF(U144="nulová",N144,0)</f>
        <v>0</v>
      </c>
      <c r="BJ144" s="20" t="s">
        <v>89</v>
      </c>
      <c r="BK144" s="136">
        <f>ROUND(L144*K144,2)</f>
        <v>0</v>
      </c>
      <c r="BL144" s="20" t="s">
        <v>239</v>
      </c>
      <c r="BM144" s="20" t="s">
        <v>691</v>
      </c>
    </row>
    <row r="145" spans="2:65" s="11" customFormat="1" ht="16.5" customHeight="1">
      <c r="B145" s="142"/>
      <c r="E145" s="143" t="s">
        <v>20</v>
      </c>
      <c r="F145" s="200" t="s">
        <v>692</v>
      </c>
      <c r="G145" s="201"/>
      <c r="H145" s="201"/>
      <c r="I145" s="201"/>
      <c r="K145" s="144">
        <v>4</v>
      </c>
      <c r="R145" s="145"/>
      <c r="T145" s="146"/>
      <c r="AA145" s="147"/>
      <c r="AT145" s="143" t="s">
        <v>162</v>
      </c>
      <c r="AU145" s="143" t="s">
        <v>124</v>
      </c>
      <c r="AV145" s="11" t="s">
        <v>124</v>
      </c>
      <c r="AW145" s="11" t="s">
        <v>38</v>
      </c>
      <c r="AX145" s="11" t="s">
        <v>89</v>
      </c>
      <c r="AY145" s="143" t="s">
        <v>154</v>
      </c>
    </row>
    <row r="146" spans="2:65" s="1" customFormat="1" ht="38.25" customHeight="1">
      <c r="B146" s="32"/>
      <c r="C146" s="129" t="s">
        <v>212</v>
      </c>
      <c r="D146" s="129" t="s">
        <v>155</v>
      </c>
      <c r="E146" s="130" t="s">
        <v>693</v>
      </c>
      <c r="F146" s="211" t="s">
        <v>694</v>
      </c>
      <c r="G146" s="211"/>
      <c r="H146" s="211"/>
      <c r="I146" s="211"/>
      <c r="J146" s="131" t="s">
        <v>168</v>
      </c>
      <c r="K146" s="132">
        <v>5</v>
      </c>
      <c r="L146" s="212"/>
      <c r="M146" s="212"/>
      <c r="N146" s="212">
        <f>ROUND(L146*K146,2)</f>
        <v>0</v>
      </c>
      <c r="O146" s="212"/>
      <c r="P146" s="212"/>
      <c r="Q146" s="212"/>
      <c r="R146" s="33"/>
      <c r="T146" s="133" t="s">
        <v>20</v>
      </c>
      <c r="U146" s="39" t="s">
        <v>46</v>
      </c>
      <c r="V146" s="134">
        <v>0.34200000000000003</v>
      </c>
      <c r="W146" s="134">
        <f>V146*K146</f>
        <v>1.7100000000000002</v>
      </c>
      <c r="X146" s="134">
        <v>4.6000000000000001E-4</v>
      </c>
      <c r="Y146" s="134">
        <f>X146*K146</f>
        <v>2.3E-3</v>
      </c>
      <c r="Z146" s="134">
        <v>0</v>
      </c>
      <c r="AA146" s="135">
        <f>Z146*K146</f>
        <v>0</v>
      </c>
      <c r="AR146" s="20" t="s">
        <v>239</v>
      </c>
      <c r="AT146" s="20" t="s">
        <v>155</v>
      </c>
      <c r="AU146" s="20" t="s">
        <v>124</v>
      </c>
      <c r="AY146" s="20" t="s">
        <v>154</v>
      </c>
      <c r="BE146" s="136">
        <f>IF(U146="základní",N146,0)</f>
        <v>0</v>
      </c>
      <c r="BF146" s="136">
        <f>IF(U146="snížená",N146,0)</f>
        <v>0</v>
      </c>
      <c r="BG146" s="136">
        <f>IF(U146="zákl. přenesená",N146,0)</f>
        <v>0</v>
      </c>
      <c r="BH146" s="136">
        <f>IF(U146="sníž. přenesená",N146,0)</f>
        <v>0</v>
      </c>
      <c r="BI146" s="136">
        <f>IF(U146="nulová",N146,0)</f>
        <v>0</v>
      </c>
      <c r="BJ146" s="20" t="s">
        <v>89</v>
      </c>
      <c r="BK146" s="136">
        <f>ROUND(L146*K146,2)</f>
        <v>0</v>
      </c>
      <c r="BL146" s="20" t="s">
        <v>239</v>
      </c>
      <c r="BM146" s="20" t="s">
        <v>695</v>
      </c>
    </row>
    <row r="147" spans="2:65" s="10" customFormat="1" ht="16.5" customHeight="1">
      <c r="B147" s="137"/>
      <c r="E147" s="138" t="s">
        <v>20</v>
      </c>
      <c r="F147" s="217" t="s">
        <v>696</v>
      </c>
      <c r="G147" s="218"/>
      <c r="H147" s="218"/>
      <c r="I147" s="218"/>
      <c r="K147" s="138" t="s">
        <v>20</v>
      </c>
      <c r="R147" s="139"/>
      <c r="T147" s="140"/>
      <c r="AA147" s="141"/>
      <c r="AT147" s="138" t="s">
        <v>162</v>
      </c>
      <c r="AU147" s="138" t="s">
        <v>124</v>
      </c>
      <c r="AV147" s="10" t="s">
        <v>89</v>
      </c>
      <c r="AW147" s="10" t="s">
        <v>38</v>
      </c>
      <c r="AX147" s="10" t="s">
        <v>81</v>
      </c>
      <c r="AY147" s="138" t="s">
        <v>154</v>
      </c>
    </row>
    <row r="148" spans="2:65" s="11" customFormat="1" ht="16.5" customHeight="1">
      <c r="B148" s="142"/>
      <c r="E148" s="143" t="s">
        <v>20</v>
      </c>
      <c r="F148" s="213" t="s">
        <v>687</v>
      </c>
      <c r="G148" s="214"/>
      <c r="H148" s="214"/>
      <c r="I148" s="214"/>
      <c r="K148" s="144">
        <v>5</v>
      </c>
      <c r="R148" s="145"/>
      <c r="T148" s="146"/>
      <c r="AA148" s="147"/>
      <c r="AT148" s="143" t="s">
        <v>162</v>
      </c>
      <c r="AU148" s="143" t="s">
        <v>124</v>
      </c>
      <c r="AV148" s="11" t="s">
        <v>124</v>
      </c>
      <c r="AW148" s="11" t="s">
        <v>38</v>
      </c>
      <c r="AX148" s="11" t="s">
        <v>89</v>
      </c>
      <c r="AY148" s="143" t="s">
        <v>154</v>
      </c>
    </row>
    <row r="149" spans="2:65" s="1" customFormat="1" ht="25.5" customHeight="1">
      <c r="B149" s="32"/>
      <c r="C149" s="160" t="s">
        <v>218</v>
      </c>
      <c r="D149" s="160" t="s">
        <v>461</v>
      </c>
      <c r="E149" s="161" t="s">
        <v>697</v>
      </c>
      <c r="F149" s="240" t="s">
        <v>698</v>
      </c>
      <c r="G149" s="240"/>
      <c r="H149" s="240"/>
      <c r="I149" s="240"/>
      <c r="J149" s="162" t="s">
        <v>158</v>
      </c>
      <c r="K149" s="163">
        <v>10</v>
      </c>
      <c r="L149" s="241"/>
      <c r="M149" s="241"/>
      <c r="N149" s="241">
        <f>ROUND(L149*K149,2)</f>
        <v>0</v>
      </c>
      <c r="O149" s="212"/>
      <c r="P149" s="212"/>
      <c r="Q149" s="212"/>
      <c r="R149" s="33"/>
      <c r="T149" s="133" t="s">
        <v>20</v>
      </c>
      <c r="U149" s="39" t="s">
        <v>46</v>
      </c>
      <c r="V149" s="134">
        <v>0</v>
      </c>
      <c r="W149" s="134">
        <f>V149*K149</f>
        <v>0</v>
      </c>
      <c r="X149" s="134">
        <v>0.01</v>
      </c>
      <c r="Y149" s="134">
        <f>X149*K149</f>
        <v>0.1</v>
      </c>
      <c r="Z149" s="134">
        <v>0</v>
      </c>
      <c r="AA149" s="135">
        <f>Z149*K149</f>
        <v>0</v>
      </c>
      <c r="AR149" s="20" t="s">
        <v>307</v>
      </c>
      <c r="AT149" s="20" t="s">
        <v>461</v>
      </c>
      <c r="AU149" s="20" t="s">
        <v>124</v>
      </c>
      <c r="AY149" s="20" t="s">
        <v>154</v>
      </c>
      <c r="BE149" s="136">
        <f>IF(U149="základní",N149,0)</f>
        <v>0</v>
      </c>
      <c r="BF149" s="136">
        <f>IF(U149="snížená",N149,0)</f>
        <v>0</v>
      </c>
      <c r="BG149" s="136">
        <f>IF(U149="zákl. přenesená",N149,0)</f>
        <v>0</v>
      </c>
      <c r="BH149" s="136">
        <f>IF(U149="sníž. přenesená",N149,0)</f>
        <v>0</v>
      </c>
      <c r="BI149" s="136">
        <f>IF(U149="nulová",N149,0)</f>
        <v>0</v>
      </c>
      <c r="BJ149" s="20" t="s">
        <v>89</v>
      </c>
      <c r="BK149" s="136">
        <f>ROUND(L149*K149,2)</f>
        <v>0</v>
      </c>
      <c r="BL149" s="20" t="s">
        <v>239</v>
      </c>
      <c r="BM149" s="20" t="s">
        <v>699</v>
      </c>
    </row>
    <row r="150" spans="2:65" s="10" customFormat="1" ht="25.5" customHeight="1">
      <c r="B150" s="137"/>
      <c r="E150" s="138" t="s">
        <v>20</v>
      </c>
      <c r="F150" s="217" t="s">
        <v>700</v>
      </c>
      <c r="G150" s="218"/>
      <c r="H150" s="218"/>
      <c r="I150" s="218"/>
      <c r="K150" s="138" t="s">
        <v>20</v>
      </c>
      <c r="R150" s="139"/>
      <c r="T150" s="140"/>
      <c r="AA150" s="141"/>
      <c r="AT150" s="138" t="s">
        <v>162</v>
      </c>
      <c r="AU150" s="138" t="s">
        <v>124</v>
      </c>
      <c r="AV150" s="10" t="s">
        <v>89</v>
      </c>
      <c r="AW150" s="10" t="s">
        <v>38</v>
      </c>
      <c r="AX150" s="10" t="s">
        <v>81</v>
      </c>
      <c r="AY150" s="138" t="s">
        <v>154</v>
      </c>
    </row>
    <row r="151" spans="2:65" s="11" customFormat="1" ht="16.5" customHeight="1">
      <c r="B151" s="142"/>
      <c r="E151" s="143" t="s">
        <v>20</v>
      </c>
      <c r="F151" s="213" t="s">
        <v>701</v>
      </c>
      <c r="G151" s="214"/>
      <c r="H151" s="214"/>
      <c r="I151" s="214"/>
      <c r="K151" s="144">
        <v>10</v>
      </c>
      <c r="R151" s="145"/>
      <c r="T151" s="146"/>
      <c r="AA151" s="147"/>
      <c r="AT151" s="143" t="s">
        <v>162</v>
      </c>
      <c r="AU151" s="143" t="s">
        <v>124</v>
      </c>
      <c r="AV151" s="11" t="s">
        <v>124</v>
      </c>
      <c r="AW151" s="11" t="s">
        <v>38</v>
      </c>
      <c r="AX151" s="11" t="s">
        <v>89</v>
      </c>
      <c r="AY151" s="143" t="s">
        <v>154</v>
      </c>
    </row>
    <row r="152" spans="2:65" s="1" customFormat="1" ht="16.5" customHeight="1">
      <c r="B152" s="32"/>
      <c r="C152" s="129" t="s">
        <v>224</v>
      </c>
      <c r="D152" s="129" t="s">
        <v>155</v>
      </c>
      <c r="E152" s="130" t="s">
        <v>702</v>
      </c>
      <c r="F152" s="211" t="s">
        <v>703</v>
      </c>
      <c r="G152" s="211"/>
      <c r="H152" s="211"/>
      <c r="I152" s="211"/>
      <c r="J152" s="131" t="s">
        <v>221</v>
      </c>
      <c r="K152" s="132">
        <v>25</v>
      </c>
      <c r="L152" s="212"/>
      <c r="M152" s="212"/>
      <c r="N152" s="212">
        <f>ROUND(L152*K152,2)</f>
        <v>0</v>
      </c>
      <c r="O152" s="212"/>
      <c r="P152" s="212"/>
      <c r="Q152" s="212"/>
      <c r="R152" s="33"/>
      <c r="T152" s="133" t="s">
        <v>20</v>
      </c>
      <c r="U152" s="39" t="s">
        <v>46</v>
      </c>
      <c r="V152" s="134">
        <v>0.12</v>
      </c>
      <c r="W152" s="134">
        <f>V152*K152</f>
        <v>3</v>
      </c>
      <c r="X152" s="134">
        <v>2.15E-3</v>
      </c>
      <c r="Y152" s="134">
        <f>X152*K152</f>
        <v>5.3749999999999999E-2</v>
      </c>
      <c r="Z152" s="134">
        <v>0</v>
      </c>
      <c r="AA152" s="135">
        <f>Z152*K152</f>
        <v>0</v>
      </c>
      <c r="AR152" s="20" t="s">
        <v>239</v>
      </c>
      <c r="AT152" s="20" t="s">
        <v>155</v>
      </c>
      <c r="AU152" s="20" t="s">
        <v>124</v>
      </c>
      <c r="AY152" s="20" t="s">
        <v>154</v>
      </c>
      <c r="BE152" s="136">
        <f>IF(U152="základní",N152,0)</f>
        <v>0</v>
      </c>
      <c r="BF152" s="136">
        <f>IF(U152="snížená",N152,0)</f>
        <v>0</v>
      </c>
      <c r="BG152" s="136">
        <f>IF(U152="zákl. přenesená",N152,0)</f>
        <v>0</v>
      </c>
      <c r="BH152" s="136">
        <f>IF(U152="sníž. přenesená",N152,0)</f>
        <v>0</v>
      </c>
      <c r="BI152" s="136">
        <f>IF(U152="nulová",N152,0)</f>
        <v>0</v>
      </c>
      <c r="BJ152" s="20" t="s">
        <v>89</v>
      </c>
      <c r="BK152" s="136">
        <f>ROUND(L152*K152,2)</f>
        <v>0</v>
      </c>
      <c r="BL152" s="20" t="s">
        <v>239</v>
      </c>
      <c r="BM152" s="20" t="s">
        <v>704</v>
      </c>
    </row>
    <row r="153" spans="2:65" s="10" customFormat="1" ht="16.5" customHeight="1">
      <c r="B153" s="137"/>
      <c r="E153" s="138" t="s">
        <v>20</v>
      </c>
      <c r="F153" s="217" t="s">
        <v>705</v>
      </c>
      <c r="G153" s="218"/>
      <c r="H153" s="218"/>
      <c r="I153" s="218"/>
      <c r="K153" s="138" t="s">
        <v>20</v>
      </c>
      <c r="R153" s="139"/>
      <c r="T153" s="140"/>
      <c r="AA153" s="141"/>
      <c r="AT153" s="138" t="s">
        <v>162</v>
      </c>
      <c r="AU153" s="138" t="s">
        <v>124</v>
      </c>
      <c r="AV153" s="10" t="s">
        <v>89</v>
      </c>
      <c r="AW153" s="10" t="s">
        <v>38</v>
      </c>
      <c r="AX153" s="10" t="s">
        <v>81</v>
      </c>
      <c r="AY153" s="138" t="s">
        <v>154</v>
      </c>
    </row>
    <row r="154" spans="2:65" s="11" customFormat="1" ht="16.5" customHeight="1">
      <c r="B154" s="142"/>
      <c r="E154" s="143" t="s">
        <v>20</v>
      </c>
      <c r="F154" s="213" t="s">
        <v>706</v>
      </c>
      <c r="G154" s="214"/>
      <c r="H154" s="214"/>
      <c r="I154" s="214"/>
      <c r="K154" s="144">
        <v>25</v>
      </c>
      <c r="R154" s="145"/>
      <c r="T154" s="146"/>
      <c r="AA154" s="147"/>
      <c r="AT154" s="143" t="s">
        <v>162</v>
      </c>
      <c r="AU154" s="143" t="s">
        <v>124</v>
      </c>
      <c r="AV154" s="11" t="s">
        <v>124</v>
      </c>
      <c r="AW154" s="11" t="s">
        <v>38</v>
      </c>
      <c r="AX154" s="11" t="s">
        <v>89</v>
      </c>
      <c r="AY154" s="143" t="s">
        <v>154</v>
      </c>
    </row>
    <row r="155" spans="2:65" s="1" customFormat="1" ht="25.5" customHeight="1">
      <c r="B155" s="32"/>
      <c r="C155" s="129" t="s">
        <v>228</v>
      </c>
      <c r="D155" s="129" t="s">
        <v>155</v>
      </c>
      <c r="E155" s="130" t="s">
        <v>554</v>
      </c>
      <c r="F155" s="211" t="s">
        <v>555</v>
      </c>
      <c r="G155" s="211"/>
      <c r="H155" s="211"/>
      <c r="I155" s="211"/>
      <c r="J155" s="131" t="s">
        <v>296</v>
      </c>
      <c r="K155" s="132">
        <v>0.17199999999999999</v>
      </c>
      <c r="L155" s="212"/>
      <c r="M155" s="212"/>
      <c r="N155" s="212">
        <f>ROUND(L155*K155,2)</f>
        <v>0</v>
      </c>
      <c r="O155" s="212"/>
      <c r="P155" s="212"/>
      <c r="Q155" s="212"/>
      <c r="R155" s="33"/>
      <c r="T155" s="133" t="s">
        <v>20</v>
      </c>
      <c r="U155" s="39" t="s">
        <v>46</v>
      </c>
      <c r="V155" s="134">
        <v>4.2069999999999999</v>
      </c>
      <c r="W155" s="134">
        <f>V155*K155</f>
        <v>0.72360399999999991</v>
      </c>
      <c r="X155" s="134">
        <v>0</v>
      </c>
      <c r="Y155" s="134">
        <f>X155*K155</f>
        <v>0</v>
      </c>
      <c r="Z155" s="134">
        <v>0</v>
      </c>
      <c r="AA155" s="135">
        <f>Z155*K155</f>
        <v>0</v>
      </c>
      <c r="AR155" s="20" t="s">
        <v>239</v>
      </c>
      <c r="AT155" s="20" t="s">
        <v>155</v>
      </c>
      <c r="AU155" s="20" t="s">
        <v>124</v>
      </c>
      <c r="AY155" s="20" t="s">
        <v>154</v>
      </c>
      <c r="BE155" s="136">
        <f>IF(U155="základní",N155,0)</f>
        <v>0</v>
      </c>
      <c r="BF155" s="136">
        <f>IF(U155="snížená",N155,0)</f>
        <v>0</v>
      </c>
      <c r="BG155" s="136">
        <f>IF(U155="zákl. přenesená",N155,0)</f>
        <v>0</v>
      </c>
      <c r="BH155" s="136">
        <f>IF(U155="sníž. přenesená",N155,0)</f>
        <v>0</v>
      </c>
      <c r="BI155" s="136">
        <f>IF(U155="nulová",N155,0)</f>
        <v>0</v>
      </c>
      <c r="BJ155" s="20" t="s">
        <v>89</v>
      </c>
      <c r="BK155" s="136">
        <f>ROUND(L155*K155,2)</f>
        <v>0</v>
      </c>
      <c r="BL155" s="20" t="s">
        <v>239</v>
      </c>
      <c r="BM155" s="20" t="s">
        <v>707</v>
      </c>
    </row>
    <row r="156" spans="2:65" s="1" customFormat="1" ht="25.5" customHeight="1">
      <c r="B156" s="32"/>
      <c r="C156" s="129" t="s">
        <v>232</v>
      </c>
      <c r="D156" s="129" t="s">
        <v>155</v>
      </c>
      <c r="E156" s="130" t="s">
        <v>558</v>
      </c>
      <c r="F156" s="211" t="s">
        <v>559</v>
      </c>
      <c r="G156" s="211"/>
      <c r="H156" s="211"/>
      <c r="I156" s="211"/>
      <c r="J156" s="131" t="s">
        <v>296</v>
      </c>
      <c r="K156" s="132">
        <v>0.17199999999999999</v>
      </c>
      <c r="L156" s="212"/>
      <c r="M156" s="212"/>
      <c r="N156" s="212">
        <f>ROUND(L156*K156,2)</f>
        <v>0</v>
      </c>
      <c r="O156" s="212"/>
      <c r="P156" s="212"/>
      <c r="Q156" s="212"/>
      <c r="R156" s="33"/>
      <c r="T156" s="133" t="s">
        <v>20</v>
      </c>
      <c r="U156" s="157" t="s">
        <v>46</v>
      </c>
      <c r="V156" s="158">
        <v>1.57</v>
      </c>
      <c r="W156" s="158">
        <f>V156*K156</f>
        <v>0.27004</v>
      </c>
      <c r="X156" s="158">
        <v>0</v>
      </c>
      <c r="Y156" s="158">
        <f>X156*K156</f>
        <v>0</v>
      </c>
      <c r="Z156" s="158">
        <v>0</v>
      </c>
      <c r="AA156" s="159">
        <f>Z156*K156</f>
        <v>0</v>
      </c>
      <c r="AR156" s="20" t="s">
        <v>239</v>
      </c>
      <c r="AT156" s="20" t="s">
        <v>155</v>
      </c>
      <c r="AU156" s="20" t="s">
        <v>124</v>
      </c>
      <c r="AY156" s="20" t="s">
        <v>154</v>
      </c>
      <c r="BE156" s="136">
        <f>IF(U156="základní",N156,0)</f>
        <v>0</v>
      </c>
      <c r="BF156" s="136">
        <f>IF(U156="snížená",N156,0)</f>
        <v>0</v>
      </c>
      <c r="BG156" s="136">
        <f>IF(U156="zákl. přenesená",N156,0)</f>
        <v>0</v>
      </c>
      <c r="BH156" s="136">
        <f>IF(U156="sníž. přenesená",N156,0)</f>
        <v>0</v>
      </c>
      <c r="BI156" s="136">
        <f>IF(U156="nulová",N156,0)</f>
        <v>0</v>
      </c>
      <c r="BJ156" s="20" t="s">
        <v>89</v>
      </c>
      <c r="BK156" s="136">
        <f>ROUND(L156*K156,2)</f>
        <v>0</v>
      </c>
      <c r="BL156" s="20" t="s">
        <v>239</v>
      </c>
      <c r="BM156" s="20" t="s">
        <v>708</v>
      </c>
    </row>
    <row r="157" spans="2:65" s="1" customFormat="1" ht="6.95" customHeight="1">
      <c r="B157" s="54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6"/>
    </row>
  </sheetData>
  <mergeCells count="12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F119:I119"/>
    <mergeCell ref="L119:M119"/>
    <mergeCell ref="N119:Q119"/>
    <mergeCell ref="F120:I120"/>
    <mergeCell ref="F121:I121"/>
    <mergeCell ref="F122:I122"/>
    <mergeCell ref="F123:I123"/>
    <mergeCell ref="L123:M123"/>
    <mergeCell ref="N123:Q123"/>
    <mergeCell ref="F124:I124"/>
    <mergeCell ref="L124:M124"/>
    <mergeCell ref="N124:Q124"/>
    <mergeCell ref="F125:I125"/>
    <mergeCell ref="F126:I126"/>
    <mergeCell ref="F127:I127"/>
    <mergeCell ref="F129:I129"/>
    <mergeCell ref="L129:M129"/>
    <mergeCell ref="N129:Q129"/>
    <mergeCell ref="F130:I130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F136:I136"/>
    <mergeCell ref="F138:I138"/>
    <mergeCell ref="L138:M138"/>
    <mergeCell ref="N138:Q138"/>
    <mergeCell ref="F141:I141"/>
    <mergeCell ref="L141:M141"/>
    <mergeCell ref="N141:Q141"/>
    <mergeCell ref="F142:I142"/>
    <mergeCell ref="F143:I143"/>
    <mergeCell ref="N152:Q152"/>
    <mergeCell ref="F153:I153"/>
    <mergeCell ref="F144:I144"/>
    <mergeCell ref="L144:M144"/>
    <mergeCell ref="N144:Q144"/>
    <mergeCell ref="F145:I145"/>
    <mergeCell ref="F146:I146"/>
    <mergeCell ref="L146:M146"/>
    <mergeCell ref="N146:Q146"/>
    <mergeCell ref="F147:I147"/>
    <mergeCell ref="F148:I148"/>
    <mergeCell ref="H1:K1"/>
    <mergeCell ref="S2:AC2"/>
    <mergeCell ref="F154:I154"/>
    <mergeCell ref="F155:I155"/>
    <mergeCell ref="L155:M155"/>
    <mergeCell ref="N155:Q155"/>
    <mergeCell ref="F156:I156"/>
    <mergeCell ref="L156:M156"/>
    <mergeCell ref="N156:Q156"/>
    <mergeCell ref="N116:Q116"/>
    <mergeCell ref="N117:Q117"/>
    <mergeCell ref="N118:Q118"/>
    <mergeCell ref="N128:Q128"/>
    <mergeCell ref="N131:Q131"/>
    <mergeCell ref="N137:Q137"/>
    <mergeCell ref="N139:Q139"/>
    <mergeCell ref="N140:Q140"/>
    <mergeCell ref="F149:I149"/>
    <mergeCell ref="L149:M149"/>
    <mergeCell ref="N149:Q149"/>
    <mergeCell ref="F150:I150"/>
    <mergeCell ref="F151:I151"/>
    <mergeCell ref="F152:I152"/>
    <mergeCell ref="L152:M152"/>
  </mergeCells>
  <hyperlinks>
    <hyperlink ref="F1:G1" location="C2" display="1) Krycí list rozpočtu" xr:uid="{00000000-0004-0000-0400-000000000000}"/>
    <hyperlink ref="H1:K1" location="C86" display="2) Rekapitulace rozpočtu" xr:uid="{00000000-0004-0000-0400-000001000000}"/>
    <hyperlink ref="L1" location="C115" display="3) Rozpočet" xr:uid="{00000000-0004-0000-0400-000002000000}"/>
    <hyperlink ref="S1:T1" location="'Rekapitulace stavby'!C2" display="Rekapitulace stavby" xr:uid="{00000000-0004-0000-04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N119"/>
  <sheetViews>
    <sheetView showGridLines="0" workbookViewId="0">
      <pane ySplit="1" topLeftCell="A112" activePane="bottomLeft" state="frozen"/>
      <selection pane="bottomLeft" activeCell="AE120" sqref="AE1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119</v>
      </c>
      <c r="G1" s="16"/>
      <c r="H1" s="210" t="s">
        <v>120</v>
      </c>
      <c r="I1" s="210"/>
      <c r="J1" s="210"/>
      <c r="K1" s="210"/>
      <c r="L1" s="16" t="s">
        <v>121</v>
      </c>
      <c r="M1" s="14"/>
      <c r="N1" s="14"/>
      <c r="O1" s="15" t="s">
        <v>122</v>
      </c>
      <c r="P1" s="14"/>
      <c r="Q1" s="14"/>
      <c r="R1" s="14"/>
      <c r="S1" s="16" t="s">
        <v>123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20" t="s">
        <v>102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124</v>
      </c>
    </row>
    <row r="4" spans="1:66" ht="36.950000000000003" customHeight="1">
      <c r="B4" s="24"/>
      <c r="C4" s="185" t="s">
        <v>125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29" t="s">
        <v>17</v>
      </c>
      <c r="F6" s="230" t="str">
        <f>'Rekapitulace stavby'!K6</f>
        <v>ÚPRAVA ATRIA U ZŠ HORYMÍROVA 100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R6" s="25"/>
    </row>
    <row r="7" spans="1:66" s="1" customFormat="1" ht="32.85" customHeight="1">
      <c r="B7" s="32"/>
      <c r="D7" s="28" t="s">
        <v>126</v>
      </c>
      <c r="F7" s="198" t="s">
        <v>709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R7" s="33"/>
    </row>
    <row r="8" spans="1:66" s="1" customFormat="1" ht="14.45" customHeight="1">
      <c r="B8" s="32"/>
      <c r="D8" s="29" t="s">
        <v>19</v>
      </c>
      <c r="F8" s="27" t="s">
        <v>20</v>
      </c>
      <c r="M8" s="29" t="s">
        <v>21</v>
      </c>
      <c r="O8" s="27" t="s">
        <v>20</v>
      </c>
      <c r="R8" s="33"/>
    </row>
    <row r="9" spans="1:66" s="1" customFormat="1" ht="14.45" customHeight="1">
      <c r="B9" s="32"/>
      <c r="D9" s="29" t="s">
        <v>22</v>
      </c>
      <c r="F9" s="27" t="s">
        <v>23</v>
      </c>
      <c r="M9" s="29" t="s">
        <v>24</v>
      </c>
      <c r="O9" s="221" t="str">
        <f>'Rekapitulace stavby'!AN8</f>
        <v>21. 7. 2021</v>
      </c>
      <c r="P9" s="221"/>
      <c r="R9" s="33"/>
    </row>
    <row r="10" spans="1:66" s="1" customFormat="1" ht="10.9" customHeight="1">
      <c r="B10" s="32"/>
      <c r="R10" s="33"/>
    </row>
    <row r="11" spans="1:66" s="1" customFormat="1" ht="14.45" customHeight="1">
      <c r="B11" s="32"/>
      <c r="D11" s="29" t="s">
        <v>26</v>
      </c>
      <c r="M11" s="29" t="s">
        <v>27</v>
      </c>
      <c r="O11" s="197" t="s">
        <v>28</v>
      </c>
      <c r="P11" s="197"/>
      <c r="R11" s="33"/>
    </row>
    <row r="12" spans="1:66" s="1" customFormat="1" ht="18" customHeight="1">
      <c r="B12" s="32"/>
      <c r="E12" s="27" t="s">
        <v>29</v>
      </c>
      <c r="M12" s="29" t="s">
        <v>30</v>
      </c>
      <c r="O12" s="197" t="s">
        <v>31</v>
      </c>
      <c r="P12" s="197"/>
      <c r="R12" s="33"/>
    </row>
    <row r="13" spans="1:66" s="1" customFormat="1" ht="6.95" customHeight="1">
      <c r="B13" s="32"/>
      <c r="R13" s="33"/>
    </row>
    <row r="14" spans="1:66" s="1" customFormat="1" ht="14.45" customHeight="1">
      <c r="B14" s="32"/>
      <c r="D14" s="29" t="s">
        <v>32</v>
      </c>
      <c r="M14" s="29" t="s">
        <v>27</v>
      </c>
      <c r="O14" s="197" t="str">
        <f>IF('Rekapitulace stavby'!AN13="","",'Rekapitulace stavby'!AN13)</f>
        <v/>
      </c>
      <c r="P14" s="197"/>
      <c r="R14" s="33"/>
    </row>
    <row r="15" spans="1:66" s="1" customFormat="1" ht="18" customHeight="1">
      <c r="B15" s="32"/>
      <c r="E15" s="27" t="str">
        <f>IF('Rekapitulace stavby'!E14="","",'Rekapitulace stavby'!E14)</f>
        <v xml:space="preserve"> </v>
      </c>
      <c r="M15" s="29" t="s">
        <v>30</v>
      </c>
      <c r="O15" s="197" t="str">
        <f>IF('Rekapitulace stavby'!AN14="","",'Rekapitulace stavby'!AN14)</f>
        <v/>
      </c>
      <c r="P15" s="197"/>
      <c r="R15" s="33"/>
    </row>
    <row r="16" spans="1:66" s="1" customFormat="1" ht="6.95" customHeight="1">
      <c r="B16" s="32"/>
      <c r="R16" s="33"/>
    </row>
    <row r="17" spans="2:18" s="1" customFormat="1" ht="14.45" customHeight="1">
      <c r="B17" s="32"/>
      <c r="D17" s="29" t="s">
        <v>34</v>
      </c>
      <c r="M17" s="29" t="s">
        <v>27</v>
      </c>
      <c r="O17" s="197" t="s">
        <v>35</v>
      </c>
      <c r="P17" s="197"/>
      <c r="R17" s="33"/>
    </row>
    <row r="18" spans="2:18" s="1" customFormat="1" ht="18" customHeight="1">
      <c r="B18" s="32"/>
      <c r="E18" s="27" t="s">
        <v>36</v>
      </c>
      <c r="M18" s="29" t="s">
        <v>30</v>
      </c>
      <c r="O18" s="197" t="s">
        <v>37</v>
      </c>
      <c r="P18" s="197"/>
      <c r="R18" s="33"/>
    </row>
    <row r="19" spans="2:18" s="1" customFormat="1" ht="6.95" customHeight="1">
      <c r="B19" s="32"/>
      <c r="R19" s="33"/>
    </row>
    <row r="20" spans="2:18" s="1" customFormat="1" ht="14.45" customHeight="1">
      <c r="B20" s="32"/>
      <c r="D20" s="29" t="s">
        <v>39</v>
      </c>
      <c r="M20" s="29" t="s">
        <v>27</v>
      </c>
      <c r="O20" s="197" t="s">
        <v>35</v>
      </c>
      <c r="P20" s="197"/>
      <c r="R20" s="33"/>
    </row>
    <row r="21" spans="2:18" s="1" customFormat="1" ht="18" customHeight="1">
      <c r="B21" s="32"/>
      <c r="E21" s="27" t="s">
        <v>40</v>
      </c>
      <c r="M21" s="29" t="s">
        <v>30</v>
      </c>
      <c r="O21" s="197" t="s">
        <v>37</v>
      </c>
      <c r="P21" s="197"/>
      <c r="R21" s="33"/>
    </row>
    <row r="22" spans="2:18" s="1" customFormat="1" ht="6.95" customHeight="1">
      <c r="B22" s="32"/>
      <c r="R22" s="33"/>
    </row>
    <row r="23" spans="2:18" s="1" customFormat="1" ht="14.45" customHeight="1">
      <c r="B23" s="32"/>
      <c r="D23" s="29" t="s">
        <v>41</v>
      </c>
      <c r="R23" s="33"/>
    </row>
    <row r="24" spans="2:18" s="1" customFormat="1" ht="16.5" customHeight="1">
      <c r="B24" s="32"/>
      <c r="E24" s="199" t="s">
        <v>20</v>
      </c>
      <c r="F24" s="199"/>
      <c r="G24" s="199"/>
      <c r="H24" s="199"/>
      <c r="I24" s="199"/>
      <c r="J24" s="199"/>
      <c r="K24" s="199"/>
      <c r="L24" s="199"/>
      <c r="R24" s="33"/>
    </row>
    <row r="25" spans="2:18" s="1" customFormat="1" ht="6.95" customHeight="1">
      <c r="B25" s="32"/>
      <c r="R25" s="33"/>
    </row>
    <row r="26" spans="2:18" s="1" customFormat="1" ht="6.95" customHeight="1">
      <c r="B26" s="32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R26" s="33"/>
    </row>
    <row r="27" spans="2:18" s="1" customFormat="1" ht="14.45" customHeight="1">
      <c r="B27" s="32"/>
      <c r="D27" s="97" t="s">
        <v>128</v>
      </c>
      <c r="M27" s="192">
        <f>N88</f>
        <v>0</v>
      </c>
      <c r="N27" s="192"/>
      <c r="O27" s="192"/>
      <c r="P27" s="192"/>
      <c r="R27" s="33"/>
    </row>
    <row r="28" spans="2:18" s="1" customFormat="1" ht="14.45" customHeight="1">
      <c r="B28" s="32"/>
      <c r="D28" s="31" t="s">
        <v>129</v>
      </c>
      <c r="M28" s="192">
        <f>N93</f>
        <v>0</v>
      </c>
      <c r="N28" s="192"/>
      <c r="O28" s="192"/>
      <c r="P28" s="192"/>
      <c r="R28" s="33"/>
    </row>
    <row r="29" spans="2:18" s="1" customFormat="1" ht="6.95" customHeight="1">
      <c r="B29" s="32"/>
      <c r="R29" s="33"/>
    </row>
    <row r="30" spans="2:18" s="1" customFormat="1" ht="25.35" customHeight="1">
      <c r="B30" s="32"/>
      <c r="D30" s="98" t="s">
        <v>44</v>
      </c>
      <c r="M30" s="237">
        <f>ROUND(M27+M28,2)</f>
        <v>0</v>
      </c>
      <c r="N30" s="229"/>
      <c r="O30" s="229"/>
      <c r="P30" s="229"/>
      <c r="R30" s="33"/>
    </row>
    <row r="31" spans="2:18" s="1" customFormat="1" ht="6.95" customHeight="1">
      <c r="B31" s="32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R31" s="33"/>
    </row>
    <row r="32" spans="2:18" s="1" customFormat="1" ht="14.45" customHeight="1">
      <c r="B32" s="32"/>
      <c r="D32" s="37" t="s">
        <v>45</v>
      </c>
      <c r="E32" s="37" t="s">
        <v>46</v>
      </c>
      <c r="F32" s="38">
        <v>0.21</v>
      </c>
      <c r="G32" s="99" t="s">
        <v>47</v>
      </c>
      <c r="H32" s="234">
        <f>ROUND((SUM(BE93:BE94)+SUM(BE112:BE118)), 2)</f>
        <v>0</v>
      </c>
      <c r="I32" s="229"/>
      <c r="J32" s="229"/>
      <c r="M32" s="234">
        <f>ROUND(ROUND((SUM(BE93:BE94)+SUM(BE112:BE118)), 2)*F32, 2)</f>
        <v>0</v>
      </c>
      <c r="N32" s="229"/>
      <c r="O32" s="229"/>
      <c r="P32" s="229"/>
      <c r="R32" s="33"/>
    </row>
    <row r="33" spans="2:18" s="1" customFormat="1" ht="14.45" customHeight="1">
      <c r="B33" s="32"/>
      <c r="E33" s="37" t="s">
        <v>48</v>
      </c>
      <c r="F33" s="38">
        <v>0.15</v>
      </c>
      <c r="G33" s="99" t="s">
        <v>47</v>
      </c>
      <c r="H33" s="234">
        <f>ROUND((SUM(BF93:BF94)+SUM(BF112:BF118)), 2)</f>
        <v>0</v>
      </c>
      <c r="I33" s="229"/>
      <c r="J33" s="229"/>
      <c r="M33" s="234">
        <f>ROUND(ROUND((SUM(BF93:BF94)+SUM(BF112:BF118)), 2)*F33, 2)</f>
        <v>0</v>
      </c>
      <c r="N33" s="229"/>
      <c r="O33" s="229"/>
      <c r="P33" s="229"/>
      <c r="R33" s="33"/>
    </row>
    <row r="34" spans="2:18" s="1" customFormat="1" ht="14.45" hidden="1" customHeight="1">
      <c r="B34" s="32"/>
      <c r="E34" s="37" t="s">
        <v>49</v>
      </c>
      <c r="F34" s="38">
        <v>0.21</v>
      </c>
      <c r="G34" s="99" t="s">
        <v>47</v>
      </c>
      <c r="H34" s="234">
        <f>ROUND((SUM(BG93:BG94)+SUM(BG112:BG118)), 2)</f>
        <v>0</v>
      </c>
      <c r="I34" s="229"/>
      <c r="J34" s="229"/>
      <c r="M34" s="234">
        <v>0</v>
      </c>
      <c r="N34" s="229"/>
      <c r="O34" s="229"/>
      <c r="P34" s="229"/>
      <c r="R34" s="33"/>
    </row>
    <row r="35" spans="2:18" s="1" customFormat="1" ht="14.45" hidden="1" customHeight="1">
      <c r="B35" s="32"/>
      <c r="E35" s="37" t="s">
        <v>50</v>
      </c>
      <c r="F35" s="38">
        <v>0.15</v>
      </c>
      <c r="G35" s="99" t="s">
        <v>47</v>
      </c>
      <c r="H35" s="234">
        <f>ROUND((SUM(BH93:BH94)+SUM(BH112:BH118)), 2)</f>
        <v>0</v>
      </c>
      <c r="I35" s="229"/>
      <c r="J35" s="229"/>
      <c r="M35" s="234">
        <v>0</v>
      </c>
      <c r="N35" s="229"/>
      <c r="O35" s="229"/>
      <c r="P35" s="229"/>
      <c r="R35" s="33"/>
    </row>
    <row r="36" spans="2:18" s="1" customFormat="1" ht="14.45" hidden="1" customHeight="1">
      <c r="B36" s="32"/>
      <c r="E36" s="37" t="s">
        <v>51</v>
      </c>
      <c r="F36" s="38">
        <v>0</v>
      </c>
      <c r="G36" s="99" t="s">
        <v>47</v>
      </c>
      <c r="H36" s="234">
        <f>ROUND((SUM(BI93:BI94)+SUM(BI112:BI118)), 2)</f>
        <v>0</v>
      </c>
      <c r="I36" s="229"/>
      <c r="J36" s="229"/>
      <c r="M36" s="234">
        <v>0</v>
      </c>
      <c r="N36" s="229"/>
      <c r="O36" s="229"/>
      <c r="P36" s="229"/>
      <c r="R36" s="33"/>
    </row>
    <row r="37" spans="2:18" s="1" customFormat="1" ht="6.95" customHeight="1">
      <c r="B37" s="32"/>
      <c r="R37" s="33"/>
    </row>
    <row r="38" spans="2:18" s="1" customFormat="1" ht="25.35" customHeight="1">
      <c r="B38" s="32"/>
      <c r="C38" s="96"/>
      <c r="D38" s="100" t="s">
        <v>52</v>
      </c>
      <c r="E38" s="68"/>
      <c r="F38" s="68"/>
      <c r="G38" s="101" t="s">
        <v>53</v>
      </c>
      <c r="H38" s="102" t="s">
        <v>54</v>
      </c>
      <c r="I38" s="68"/>
      <c r="J38" s="68"/>
      <c r="K38" s="68"/>
      <c r="L38" s="235">
        <f>SUM(M30:M36)</f>
        <v>0</v>
      </c>
      <c r="M38" s="235"/>
      <c r="N38" s="235"/>
      <c r="O38" s="235"/>
      <c r="P38" s="236"/>
      <c r="Q38" s="96"/>
      <c r="R38" s="33"/>
    </row>
    <row r="39" spans="2:18" s="1" customFormat="1" ht="14.45" customHeight="1">
      <c r="B39" s="32"/>
      <c r="R39" s="33"/>
    </row>
    <row r="40" spans="2:18" s="1" customFormat="1" ht="14.45" customHeight="1">
      <c r="B40" s="32"/>
      <c r="R40" s="33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2"/>
      <c r="D50" s="45" t="s">
        <v>55</v>
      </c>
      <c r="E50" s="46"/>
      <c r="F50" s="46"/>
      <c r="G50" s="46"/>
      <c r="H50" s="47"/>
      <c r="J50" s="45" t="s">
        <v>56</v>
      </c>
      <c r="K50" s="46"/>
      <c r="L50" s="46"/>
      <c r="M50" s="46"/>
      <c r="N50" s="46"/>
      <c r="O50" s="46"/>
      <c r="P50" s="47"/>
      <c r="R50" s="33"/>
    </row>
    <row r="51" spans="2:18">
      <c r="B51" s="24"/>
      <c r="D51" s="48"/>
      <c r="H51" s="49"/>
      <c r="J51" s="48"/>
      <c r="P51" s="49"/>
      <c r="R51" s="25"/>
    </row>
    <row r="52" spans="2:18">
      <c r="B52" s="24"/>
      <c r="D52" s="48"/>
      <c r="H52" s="49"/>
      <c r="J52" s="48"/>
      <c r="P52" s="49"/>
      <c r="R52" s="25"/>
    </row>
    <row r="53" spans="2:18">
      <c r="B53" s="24"/>
      <c r="D53" s="48"/>
      <c r="H53" s="49"/>
      <c r="J53" s="48"/>
      <c r="P53" s="49"/>
      <c r="R53" s="25"/>
    </row>
    <row r="54" spans="2:18">
      <c r="B54" s="24"/>
      <c r="D54" s="48"/>
      <c r="H54" s="49"/>
      <c r="J54" s="48"/>
      <c r="P54" s="49"/>
      <c r="R54" s="25"/>
    </row>
    <row r="55" spans="2:18">
      <c r="B55" s="24"/>
      <c r="D55" s="48"/>
      <c r="H55" s="49"/>
      <c r="J55" s="48"/>
      <c r="P55" s="49"/>
      <c r="R55" s="25"/>
    </row>
    <row r="56" spans="2:18">
      <c r="B56" s="24"/>
      <c r="D56" s="48"/>
      <c r="H56" s="49"/>
      <c r="J56" s="48"/>
      <c r="P56" s="49"/>
      <c r="R56" s="25"/>
    </row>
    <row r="57" spans="2:18">
      <c r="B57" s="24"/>
      <c r="D57" s="48"/>
      <c r="H57" s="49"/>
      <c r="J57" s="48"/>
      <c r="P57" s="49"/>
      <c r="R57" s="25"/>
    </row>
    <row r="58" spans="2:18">
      <c r="B58" s="24"/>
      <c r="D58" s="48"/>
      <c r="H58" s="49"/>
      <c r="J58" s="48"/>
      <c r="P58" s="49"/>
      <c r="R58" s="25"/>
    </row>
    <row r="59" spans="2:18" s="1" customFormat="1" ht="15">
      <c r="B59" s="32"/>
      <c r="D59" s="50" t="s">
        <v>57</v>
      </c>
      <c r="E59" s="51"/>
      <c r="F59" s="51"/>
      <c r="G59" s="52" t="s">
        <v>58</v>
      </c>
      <c r="H59" s="53"/>
      <c r="J59" s="50" t="s">
        <v>57</v>
      </c>
      <c r="K59" s="51"/>
      <c r="L59" s="51"/>
      <c r="M59" s="51"/>
      <c r="N59" s="52" t="s">
        <v>58</v>
      </c>
      <c r="O59" s="51"/>
      <c r="P59" s="53"/>
      <c r="R59" s="33"/>
    </row>
    <row r="60" spans="2:18">
      <c r="B60" s="24"/>
      <c r="R60" s="25"/>
    </row>
    <row r="61" spans="2:18" s="1" customFormat="1" ht="15">
      <c r="B61" s="32"/>
      <c r="D61" s="45" t="s">
        <v>59</v>
      </c>
      <c r="E61" s="46"/>
      <c r="F61" s="46"/>
      <c r="G61" s="46"/>
      <c r="H61" s="47"/>
      <c r="J61" s="45" t="s">
        <v>60</v>
      </c>
      <c r="K61" s="46"/>
      <c r="L61" s="46"/>
      <c r="M61" s="46"/>
      <c r="N61" s="46"/>
      <c r="O61" s="46"/>
      <c r="P61" s="47"/>
      <c r="R61" s="33"/>
    </row>
    <row r="62" spans="2:18">
      <c r="B62" s="24"/>
      <c r="D62" s="48"/>
      <c r="H62" s="49"/>
      <c r="J62" s="48"/>
      <c r="P62" s="49"/>
      <c r="R62" s="25"/>
    </row>
    <row r="63" spans="2:18">
      <c r="B63" s="24"/>
      <c r="D63" s="48"/>
      <c r="H63" s="49"/>
      <c r="J63" s="48"/>
      <c r="P63" s="49"/>
      <c r="R63" s="25"/>
    </row>
    <row r="64" spans="2:18">
      <c r="B64" s="24"/>
      <c r="D64" s="48"/>
      <c r="H64" s="49"/>
      <c r="J64" s="48"/>
      <c r="P64" s="49"/>
      <c r="R64" s="25"/>
    </row>
    <row r="65" spans="2:18">
      <c r="B65" s="24"/>
      <c r="D65" s="48"/>
      <c r="H65" s="49"/>
      <c r="J65" s="48"/>
      <c r="P65" s="49"/>
      <c r="R65" s="25"/>
    </row>
    <row r="66" spans="2:18">
      <c r="B66" s="24"/>
      <c r="D66" s="48"/>
      <c r="H66" s="49"/>
      <c r="J66" s="48"/>
      <c r="P66" s="49"/>
      <c r="R66" s="25"/>
    </row>
    <row r="67" spans="2:18">
      <c r="B67" s="24"/>
      <c r="D67" s="48"/>
      <c r="H67" s="49"/>
      <c r="J67" s="48"/>
      <c r="P67" s="49"/>
      <c r="R67" s="25"/>
    </row>
    <row r="68" spans="2:18">
      <c r="B68" s="24"/>
      <c r="D68" s="48"/>
      <c r="H68" s="49"/>
      <c r="J68" s="48"/>
      <c r="P68" s="49"/>
      <c r="R68" s="25"/>
    </row>
    <row r="69" spans="2:18">
      <c r="B69" s="24"/>
      <c r="D69" s="48"/>
      <c r="H69" s="49"/>
      <c r="J69" s="48"/>
      <c r="P69" s="49"/>
      <c r="R69" s="25"/>
    </row>
    <row r="70" spans="2:18" s="1" customFormat="1" ht="15">
      <c r="B70" s="32"/>
      <c r="D70" s="50" t="s">
        <v>57</v>
      </c>
      <c r="E70" s="51"/>
      <c r="F70" s="51"/>
      <c r="G70" s="52" t="s">
        <v>58</v>
      </c>
      <c r="H70" s="53"/>
      <c r="J70" s="50" t="s">
        <v>57</v>
      </c>
      <c r="K70" s="51"/>
      <c r="L70" s="51"/>
      <c r="M70" s="51"/>
      <c r="N70" s="52" t="s">
        <v>58</v>
      </c>
      <c r="O70" s="51"/>
      <c r="P70" s="53"/>
      <c r="R70" s="33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2"/>
      <c r="C76" s="185" t="s">
        <v>130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3"/>
    </row>
    <row r="77" spans="2:18" s="1" customFormat="1" ht="6.95" customHeight="1">
      <c r="B77" s="32"/>
      <c r="R77" s="33"/>
    </row>
    <row r="78" spans="2:18" s="1" customFormat="1" ht="30" customHeight="1">
      <c r="B78" s="32"/>
      <c r="C78" s="29" t="s">
        <v>17</v>
      </c>
      <c r="F78" s="230" t="str">
        <f>F6</f>
        <v>ÚPRAVA ATRIA U ZŠ HORYMÍROVA 100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R78" s="33"/>
    </row>
    <row r="79" spans="2:18" s="1" customFormat="1" ht="36.950000000000003" customHeight="1">
      <c r="B79" s="32"/>
      <c r="C79" s="63" t="s">
        <v>126</v>
      </c>
      <c r="F79" s="187" t="str">
        <f>F7</f>
        <v>SO.05 - Kaskáda truhlíků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R79" s="33"/>
    </row>
    <row r="80" spans="2:18" s="1" customFormat="1" ht="6.95" customHeight="1">
      <c r="B80" s="32"/>
      <c r="R80" s="33"/>
    </row>
    <row r="81" spans="2:47" s="1" customFormat="1" ht="18" customHeight="1">
      <c r="B81" s="32"/>
      <c r="C81" s="29" t="s">
        <v>22</v>
      </c>
      <c r="F81" s="27" t="str">
        <f>F9</f>
        <v>ZŠ HORYMÍROVA 2978/100</v>
      </c>
      <c r="K81" s="29" t="s">
        <v>24</v>
      </c>
      <c r="M81" s="221" t="str">
        <f>IF(O9="","",O9)</f>
        <v>21. 7. 2021</v>
      </c>
      <c r="N81" s="221"/>
      <c r="O81" s="221"/>
      <c r="P81" s="221"/>
      <c r="R81" s="33"/>
    </row>
    <row r="82" spans="2:47" s="1" customFormat="1" ht="6.95" customHeight="1">
      <c r="B82" s="32"/>
      <c r="R82" s="33"/>
    </row>
    <row r="83" spans="2:47" s="1" customFormat="1" ht="15">
      <c r="B83" s="32"/>
      <c r="C83" s="29" t="s">
        <v>26</v>
      </c>
      <c r="F83" s="27" t="str">
        <f>E12</f>
        <v>ÚMOb OSTRAVA-JIH</v>
      </c>
      <c r="K83" s="29" t="s">
        <v>34</v>
      </c>
      <c r="M83" s="197" t="str">
        <f>E18</f>
        <v>BYVAST pro s.r.o. - ING.VENDULA KVAPILOVÁ</v>
      </c>
      <c r="N83" s="197"/>
      <c r="O83" s="197"/>
      <c r="P83" s="197"/>
      <c r="Q83" s="197"/>
      <c r="R83" s="33"/>
    </row>
    <row r="84" spans="2:47" s="1" customFormat="1" ht="14.45" customHeight="1">
      <c r="B84" s="32"/>
      <c r="C84" s="29" t="s">
        <v>32</v>
      </c>
      <c r="F84" s="27" t="str">
        <f>IF(E15="","",E15)</f>
        <v xml:space="preserve"> </v>
      </c>
      <c r="K84" s="29" t="s">
        <v>39</v>
      </c>
      <c r="M84" s="197" t="str">
        <f>E21</f>
        <v>BYVAST pro s.r.o.</v>
      </c>
      <c r="N84" s="197"/>
      <c r="O84" s="197"/>
      <c r="P84" s="197"/>
      <c r="Q84" s="197"/>
      <c r="R84" s="33"/>
    </row>
    <row r="85" spans="2:47" s="1" customFormat="1" ht="10.35" customHeight="1">
      <c r="B85" s="32"/>
      <c r="R85" s="33"/>
    </row>
    <row r="86" spans="2:47" s="1" customFormat="1" ht="29.25" customHeight="1">
      <c r="B86" s="32"/>
      <c r="C86" s="232" t="s">
        <v>131</v>
      </c>
      <c r="D86" s="233"/>
      <c r="E86" s="233"/>
      <c r="F86" s="233"/>
      <c r="G86" s="233"/>
      <c r="H86" s="96"/>
      <c r="I86" s="96"/>
      <c r="J86" s="96"/>
      <c r="K86" s="96"/>
      <c r="L86" s="96"/>
      <c r="M86" s="96"/>
      <c r="N86" s="232" t="s">
        <v>132</v>
      </c>
      <c r="O86" s="233"/>
      <c r="P86" s="233"/>
      <c r="Q86" s="233"/>
      <c r="R86" s="33"/>
    </row>
    <row r="87" spans="2:47" s="1" customFormat="1" ht="10.35" customHeight="1">
      <c r="B87" s="32"/>
      <c r="R87" s="33"/>
    </row>
    <row r="88" spans="2:47" s="1" customFormat="1" ht="29.25" customHeight="1">
      <c r="B88" s="32"/>
      <c r="C88" s="103" t="s">
        <v>133</v>
      </c>
      <c r="N88" s="164">
        <f>N112</f>
        <v>0</v>
      </c>
      <c r="O88" s="227"/>
      <c r="P88" s="227"/>
      <c r="Q88" s="227"/>
      <c r="R88" s="33"/>
      <c r="AU88" s="20" t="s">
        <v>134</v>
      </c>
    </row>
    <row r="89" spans="2:47" s="6" customFormat="1" ht="24.95" customHeight="1">
      <c r="B89" s="104"/>
      <c r="D89" s="105" t="s">
        <v>135</v>
      </c>
      <c r="N89" s="205">
        <f>N113</f>
        <v>0</v>
      </c>
      <c r="O89" s="224"/>
      <c r="P89" s="224"/>
      <c r="Q89" s="224"/>
      <c r="R89" s="106"/>
    </row>
    <row r="90" spans="2:47" s="7" customFormat="1" ht="19.899999999999999" customHeight="1">
      <c r="B90" s="107"/>
      <c r="D90" s="108" t="s">
        <v>137</v>
      </c>
      <c r="N90" s="225">
        <f>N114</f>
        <v>0</v>
      </c>
      <c r="O90" s="226"/>
      <c r="P90" s="226"/>
      <c r="Q90" s="226"/>
      <c r="R90" s="109"/>
    </row>
    <row r="91" spans="2:47" s="7" customFormat="1" ht="14.85" customHeight="1">
      <c r="B91" s="107"/>
      <c r="D91" s="108" t="s">
        <v>710</v>
      </c>
      <c r="N91" s="225">
        <f>N115</f>
        <v>0</v>
      </c>
      <c r="O91" s="226"/>
      <c r="P91" s="226"/>
      <c r="Q91" s="226"/>
      <c r="R91" s="109"/>
    </row>
    <row r="92" spans="2:47" s="1" customFormat="1" ht="21.75" customHeight="1">
      <c r="B92" s="32"/>
      <c r="R92" s="33"/>
    </row>
    <row r="93" spans="2:47" s="1" customFormat="1" ht="29.25" customHeight="1">
      <c r="B93" s="32"/>
      <c r="C93" s="103" t="s">
        <v>139</v>
      </c>
      <c r="N93" s="227">
        <v>0</v>
      </c>
      <c r="O93" s="228"/>
      <c r="P93" s="228"/>
      <c r="Q93" s="228"/>
      <c r="R93" s="33"/>
      <c r="T93" s="110"/>
      <c r="U93" s="111" t="s">
        <v>45</v>
      </c>
    </row>
    <row r="94" spans="2:47" s="1" customFormat="1" ht="18" customHeight="1">
      <c r="B94" s="32"/>
      <c r="R94" s="33"/>
    </row>
    <row r="95" spans="2:47" s="1" customFormat="1" ht="29.25" customHeight="1">
      <c r="B95" s="32"/>
      <c r="C95" s="95" t="s">
        <v>118</v>
      </c>
      <c r="D95" s="96"/>
      <c r="E95" s="96"/>
      <c r="F95" s="96"/>
      <c r="G95" s="96"/>
      <c r="H95" s="96"/>
      <c r="I95" s="96"/>
      <c r="J95" s="96"/>
      <c r="K95" s="96"/>
      <c r="L95" s="165">
        <f>ROUND(SUM(N88+N93),2)</f>
        <v>0</v>
      </c>
      <c r="M95" s="165"/>
      <c r="N95" s="165"/>
      <c r="O95" s="165"/>
      <c r="P95" s="165"/>
      <c r="Q95" s="165"/>
      <c r="R95" s="33"/>
    </row>
    <row r="96" spans="2:47" s="1" customFormat="1" ht="6.95" customHeight="1"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6"/>
    </row>
    <row r="100" spans="2:63" s="1" customFormat="1" ht="6.95" customHeight="1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9"/>
    </row>
    <row r="101" spans="2:63" s="1" customFormat="1" ht="36.950000000000003" customHeight="1">
      <c r="B101" s="32"/>
      <c r="C101" s="185" t="s">
        <v>140</v>
      </c>
      <c r="D101" s="229"/>
      <c r="E101" s="229"/>
      <c r="F101" s="229"/>
      <c r="G101" s="229"/>
      <c r="H101" s="229"/>
      <c r="I101" s="229"/>
      <c r="J101" s="229"/>
      <c r="K101" s="229"/>
      <c r="L101" s="229"/>
      <c r="M101" s="229"/>
      <c r="N101" s="229"/>
      <c r="O101" s="229"/>
      <c r="P101" s="229"/>
      <c r="Q101" s="229"/>
      <c r="R101" s="33"/>
    </row>
    <row r="102" spans="2:63" s="1" customFormat="1" ht="6.95" customHeight="1">
      <c r="B102" s="32"/>
      <c r="R102" s="33"/>
    </row>
    <row r="103" spans="2:63" s="1" customFormat="1" ht="30" customHeight="1">
      <c r="B103" s="32"/>
      <c r="C103" s="29" t="s">
        <v>17</v>
      </c>
      <c r="F103" s="230" t="str">
        <f>F6</f>
        <v>ÚPRAVA ATRIA U ZŠ HORYMÍROVA 100</v>
      </c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R103" s="33"/>
    </row>
    <row r="104" spans="2:63" s="1" customFormat="1" ht="36.950000000000003" customHeight="1">
      <c r="B104" s="32"/>
      <c r="C104" s="63" t="s">
        <v>126</v>
      </c>
      <c r="F104" s="187" t="str">
        <f>F7</f>
        <v>SO.05 - Kaskáda truhlíků</v>
      </c>
      <c r="G104" s="229"/>
      <c r="H104" s="229"/>
      <c r="I104" s="229"/>
      <c r="J104" s="229"/>
      <c r="K104" s="229"/>
      <c r="L104" s="229"/>
      <c r="M104" s="229"/>
      <c r="N104" s="229"/>
      <c r="O104" s="229"/>
      <c r="P104" s="229"/>
      <c r="R104" s="33"/>
    </row>
    <row r="105" spans="2:63" s="1" customFormat="1" ht="6.95" customHeight="1">
      <c r="B105" s="32"/>
      <c r="R105" s="33"/>
    </row>
    <row r="106" spans="2:63" s="1" customFormat="1" ht="18" customHeight="1">
      <c r="B106" s="32"/>
      <c r="C106" s="29" t="s">
        <v>22</v>
      </c>
      <c r="F106" s="27" t="str">
        <f>F9</f>
        <v>ZŠ HORYMÍROVA 2978/100</v>
      </c>
      <c r="K106" s="29" t="s">
        <v>24</v>
      </c>
      <c r="M106" s="221" t="str">
        <f>IF(O9="","",O9)</f>
        <v>21. 7. 2021</v>
      </c>
      <c r="N106" s="221"/>
      <c r="O106" s="221"/>
      <c r="P106" s="221"/>
      <c r="R106" s="33"/>
    </row>
    <row r="107" spans="2:63" s="1" customFormat="1" ht="6.95" customHeight="1">
      <c r="B107" s="32"/>
      <c r="R107" s="33"/>
    </row>
    <row r="108" spans="2:63" s="1" customFormat="1" ht="15">
      <c r="B108" s="32"/>
      <c r="C108" s="29" t="s">
        <v>26</v>
      </c>
      <c r="F108" s="27" t="str">
        <f>E12</f>
        <v>ÚMOb OSTRAVA-JIH</v>
      </c>
      <c r="K108" s="29" t="s">
        <v>34</v>
      </c>
      <c r="M108" s="197" t="str">
        <f>E18</f>
        <v>BYVAST pro s.r.o. - ING.VENDULA KVAPILOVÁ</v>
      </c>
      <c r="N108" s="197"/>
      <c r="O108" s="197"/>
      <c r="P108" s="197"/>
      <c r="Q108" s="197"/>
      <c r="R108" s="33"/>
    </row>
    <row r="109" spans="2:63" s="1" customFormat="1" ht="14.45" customHeight="1">
      <c r="B109" s="32"/>
      <c r="C109" s="29" t="s">
        <v>32</v>
      </c>
      <c r="F109" s="27" t="str">
        <f>IF(E15="","",E15)</f>
        <v xml:space="preserve"> </v>
      </c>
      <c r="K109" s="29" t="s">
        <v>39</v>
      </c>
      <c r="M109" s="197" t="str">
        <f>E21</f>
        <v>BYVAST pro s.r.o.</v>
      </c>
      <c r="N109" s="197"/>
      <c r="O109" s="197"/>
      <c r="P109" s="197"/>
      <c r="Q109" s="197"/>
      <c r="R109" s="33"/>
    </row>
    <row r="110" spans="2:63" s="1" customFormat="1" ht="10.35" customHeight="1">
      <c r="B110" s="32"/>
      <c r="R110" s="33"/>
    </row>
    <row r="111" spans="2:63" s="8" customFormat="1" ht="29.25" customHeight="1">
      <c r="B111" s="112"/>
      <c r="C111" s="113" t="s">
        <v>141</v>
      </c>
      <c r="D111" s="114" t="s">
        <v>142</v>
      </c>
      <c r="E111" s="114" t="s">
        <v>63</v>
      </c>
      <c r="F111" s="222" t="s">
        <v>143</v>
      </c>
      <c r="G111" s="222"/>
      <c r="H111" s="222"/>
      <c r="I111" s="222"/>
      <c r="J111" s="114" t="s">
        <v>144</v>
      </c>
      <c r="K111" s="114" t="s">
        <v>145</v>
      </c>
      <c r="L111" s="222" t="s">
        <v>146</v>
      </c>
      <c r="M111" s="222"/>
      <c r="N111" s="222" t="s">
        <v>132</v>
      </c>
      <c r="O111" s="222"/>
      <c r="P111" s="222"/>
      <c r="Q111" s="223"/>
      <c r="R111" s="115"/>
      <c r="T111" s="69" t="s">
        <v>147</v>
      </c>
      <c r="U111" s="70" t="s">
        <v>45</v>
      </c>
      <c r="V111" s="70" t="s">
        <v>148</v>
      </c>
      <c r="W111" s="70" t="s">
        <v>149</v>
      </c>
      <c r="X111" s="70" t="s">
        <v>150</v>
      </c>
      <c r="Y111" s="70" t="s">
        <v>151</v>
      </c>
      <c r="Z111" s="70" t="s">
        <v>152</v>
      </c>
      <c r="AA111" s="71" t="s">
        <v>153</v>
      </c>
    </row>
    <row r="112" spans="2:63" s="1" customFormat="1" ht="29.25" customHeight="1">
      <c r="B112" s="32"/>
      <c r="C112" s="73" t="s">
        <v>128</v>
      </c>
      <c r="N112" s="202">
        <f>BK112</f>
        <v>0</v>
      </c>
      <c r="O112" s="203"/>
      <c r="P112" s="203"/>
      <c r="Q112" s="203"/>
      <c r="R112" s="33"/>
      <c r="T112" s="72"/>
      <c r="U112" s="46"/>
      <c r="V112" s="46"/>
      <c r="W112" s="116">
        <f>W113</f>
        <v>0</v>
      </c>
      <c r="X112" s="46"/>
      <c r="Y112" s="116">
        <f>Y113</f>
        <v>0</v>
      </c>
      <c r="Z112" s="46"/>
      <c r="AA112" s="117">
        <f>AA113</f>
        <v>0</v>
      </c>
      <c r="AT112" s="20" t="s">
        <v>80</v>
      </c>
      <c r="AU112" s="20" t="s">
        <v>134</v>
      </c>
      <c r="BK112" s="118">
        <f>BK113</f>
        <v>0</v>
      </c>
    </row>
    <row r="113" spans="2:65" s="9" customFormat="1" ht="37.35" customHeight="1">
      <c r="B113" s="119"/>
      <c r="D113" s="120" t="s">
        <v>135</v>
      </c>
      <c r="E113" s="120"/>
      <c r="F113" s="120"/>
      <c r="G113" s="120"/>
      <c r="H113" s="120"/>
      <c r="I113" s="120"/>
      <c r="J113" s="120"/>
      <c r="K113" s="120"/>
      <c r="L113" s="120"/>
      <c r="M113" s="120"/>
      <c r="N113" s="204">
        <f>BK113</f>
        <v>0</v>
      </c>
      <c r="O113" s="205"/>
      <c r="P113" s="205"/>
      <c r="Q113" s="205"/>
      <c r="R113" s="121"/>
      <c r="T113" s="122"/>
      <c r="W113" s="123">
        <f>W114</f>
        <v>0</v>
      </c>
      <c r="Y113" s="123">
        <f>Y114</f>
        <v>0</v>
      </c>
      <c r="AA113" s="124">
        <f>AA114</f>
        <v>0</v>
      </c>
      <c r="AR113" s="125" t="s">
        <v>89</v>
      </c>
      <c r="AT113" s="126" t="s">
        <v>80</v>
      </c>
      <c r="AU113" s="126" t="s">
        <v>81</v>
      </c>
      <c r="AY113" s="125" t="s">
        <v>154</v>
      </c>
      <c r="BK113" s="127">
        <f>BK114</f>
        <v>0</v>
      </c>
    </row>
    <row r="114" spans="2:65" s="9" customFormat="1" ht="19.899999999999999" customHeight="1">
      <c r="B114" s="119"/>
      <c r="D114" s="128" t="s">
        <v>137</v>
      </c>
      <c r="E114" s="128"/>
      <c r="F114" s="128"/>
      <c r="G114" s="128"/>
      <c r="H114" s="128"/>
      <c r="I114" s="128"/>
      <c r="J114" s="128"/>
      <c r="K114" s="128"/>
      <c r="L114" s="128"/>
      <c r="M114" s="128"/>
      <c r="N114" s="242">
        <f>BK114</f>
        <v>0</v>
      </c>
      <c r="O114" s="225"/>
      <c r="P114" s="225"/>
      <c r="Q114" s="225"/>
      <c r="R114" s="121"/>
      <c r="T114" s="122"/>
      <c r="W114" s="123">
        <f>W115</f>
        <v>0</v>
      </c>
      <c r="Y114" s="123">
        <f>Y115</f>
        <v>0</v>
      </c>
      <c r="AA114" s="124">
        <f>AA115</f>
        <v>0</v>
      </c>
      <c r="AR114" s="125" t="s">
        <v>89</v>
      </c>
      <c r="AT114" s="126" t="s">
        <v>80</v>
      </c>
      <c r="AU114" s="126" t="s">
        <v>89</v>
      </c>
      <c r="AY114" s="125" t="s">
        <v>154</v>
      </c>
      <c r="BK114" s="127">
        <f>BK115</f>
        <v>0</v>
      </c>
    </row>
    <row r="115" spans="2:65" s="9" customFormat="1" ht="14.85" customHeight="1">
      <c r="B115" s="119"/>
      <c r="D115" s="128" t="s">
        <v>710</v>
      </c>
      <c r="E115" s="128"/>
      <c r="F115" s="128"/>
      <c r="G115" s="128"/>
      <c r="H115" s="128"/>
      <c r="I115" s="128"/>
      <c r="J115" s="128"/>
      <c r="K115" s="128"/>
      <c r="L115" s="128"/>
      <c r="M115" s="128"/>
      <c r="N115" s="206">
        <f>BK115</f>
        <v>0</v>
      </c>
      <c r="O115" s="207"/>
      <c r="P115" s="207"/>
      <c r="Q115" s="207"/>
      <c r="R115" s="121"/>
      <c r="T115" s="122"/>
      <c r="W115" s="123">
        <f>SUM(W116:W118)</f>
        <v>0</v>
      </c>
      <c r="Y115" s="123">
        <f>SUM(Y116:Y118)</f>
        <v>0</v>
      </c>
      <c r="AA115" s="124">
        <f>SUM(AA116:AA118)</f>
        <v>0</v>
      </c>
      <c r="AR115" s="125" t="s">
        <v>89</v>
      </c>
      <c r="AT115" s="126" t="s">
        <v>80</v>
      </c>
      <c r="AU115" s="126" t="s">
        <v>124</v>
      </c>
      <c r="AY115" s="125" t="s">
        <v>154</v>
      </c>
      <c r="BK115" s="127">
        <f>SUM(BK116:BK118)</f>
        <v>0</v>
      </c>
    </row>
    <row r="116" spans="2:65" s="1" customFormat="1" ht="51" customHeight="1">
      <c r="B116" s="32"/>
      <c r="C116" s="129" t="s">
        <v>89</v>
      </c>
      <c r="D116" s="129" t="s">
        <v>155</v>
      </c>
      <c r="E116" s="130" t="s">
        <v>711</v>
      </c>
      <c r="F116" s="211" t="s">
        <v>712</v>
      </c>
      <c r="G116" s="211"/>
      <c r="H116" s="211"/>
      <c r="I116" s="211"/>
      <c r="J116" s="131" t="s">
        <v>713</v>
      </c>
      <c r="K116" s="132">
        <v>1</v>
      </c>
      <c r="L116" s="212"/>
      <c r="M116" s="212"/>
      <c r="N116" s="212">
        <f>ROUND(L116*K116,2)</f>
        <v>0</v>
      </c>
      <c r="O116" s="212"/>
      <c r="P116" s="212"/>
      <c r="Q116" s="212"/>
      <c r="R116" s="33"/>
      <c r="T116" s="133" t="s">
        <v>20</v>
      </c>
      <c r="U116" s="39" t="s">
        <v>46</v>
      </c>
      <c r="V116" s="134">
        <v>0</v>
      </c>
      <c r="W116" s="134">
        <f>V116*K116</f>
        <v>0</v>
      </c>
      <c r="X116" s="134">
        <v>0</v>
      </c>
      <c r="Y116" s="134">
        <f>X116*K116</f>
        <v>0</v>
      </c>
      <c r="Z116" s="134">
        <v>0</v>
      </c>
      <c r="AA116" s="135">
        <f>Z116*K116</f>
        <v>0</v>
      </c>
      <c r="AR116" s="20" t="s">
        <v>159</v>
      </c>
      <c r="AT116" s="20" t="s">
        <v>155</v>
      </c>
      <c r="AU116" s="20" t="s">
        <v>176</v>
      </c>
      <c r="AY116" s="20" t="s">
        <v>154</v>
      </c>
      <c r="BE116" s="136">
        <f>IF(U116="základní",N116,0)</f>
        <v>0</v>
      </c>
      <c r="BF116" s="136">
        <f>IF(U116="snížená",N116,0)</f>
        <v>0</v>
      </c>
      <c r="BG116" s="136">
        <f>IF(U116="zákl. přenesená",N116,0)</f>
        <v>0</v>
      </c>
      <c r="BH116" s="136">
        <f>IF(U116="sníž. přenesená",N116,0)</f>
        <v>0</v>
      </c>
      <c r="BI116" s="136">
        <f>IF(U116="nulová",N116,0)</f>
        <v>0</v>
      </c>
      <c r="BJ116" s="20" t="s">
        <v>89</v>
      </c>
      <c r="BK116" s="136">
        <f>ROUND(L116*K116,2)</f>
        <v>0</v>
      </c>
      <c r="BL116" s="20" t="s">
        <v>159</v>
      </c>
      <c r="BM116" s="20" t="s">
        <v>714</v>
      </c>
    </row>
    <row r="117" spans="2:65" s="1" customFormat="1" ht="51" customHeight="1">
      <c r="B117" s="32"/>
      <c r="C117" s="129" t="s">
        <v>124</v>
      </c>
      <c r="D117" s="129" t="s">
        <v>155</v>
      </c>
      <c r="E117" s="130" t="s">
        <v>715</v>
      </c>
      <c r="F117" s="211" t="s">
        <v>716</v>
      </c>
      <c r="G117" s="211"/>
      <c r="H117" s="211"/>
      <c r="I117" s="211"/>
      <c r="J117" s="131" t="s">
        <v>713</v>
      </c>
      <c r="K117" s="132">
        <v>1</v>
      </c>
      <c r="L117" s="212"/>
      <c r="M117" s="212"/>
      <c r="N117" s="212">
        <f>ROUND(L117*K117,2)</f>
        <v>0</v>
      </c>
      <c r="O117" s="212"/>
      <c r="P117" s="212"/>
      <c r="Q117" s="212"/>
      <c r="R117" s="33"/>
      <c r="T117" s="133" t="s">
        <v>20</v>
      </c>
      <c r="U117" s="39" t="s">
        <v>46</v>
      </c>
      <c r="V117" s="134">
        <v>0</v>
      </c>
      <c r="W117" s="134">
        <f>V117*K117</f>
        <v>0</v>
      </c>
      <c r="X117" s="134">
        <v>0</v>
      </c>
      <c r="Y117" s="134">
        <f>X117*K117</f>
        <v>0</v>
      </c>
      <c r="Z117" s="134">
        <v>0</v>
      </c>
      <c r="AA117" s="135">
        <f>Z117*K117</f>
        <v>0</v>
      </c>
      <c r="AR117" s="20" t="s">
        <v>159</v>
      </c>
      <c r="AT117" s="20" t="s">
        <v>155</v>
      </c>
      <c r="AU117" s="20" t="s">
        <v>176</v>
      </c>
      <c r="AY117" s="20" t="s">
        <v>154</v>
      </c>
      <c r="BE117" s="136">
        <f>IF(U117="základní",N117,0)</f>
        <v>0</v>
      </c>
      <c r="BF117" s="136">
        <f>IF(U117="snížená",N117,0)</f>
        <v>0</v>
      </c>
      <c r="BG117" s="136">
        <f>IF(U117="zákl. přenesená",N117,0)</f>
        <v>0</v>
      </c>
      <c r="BH117" s="136">
        <f>IF(U117="sníž. přenesená",N117,0)</f>
        <v>0</v>
      </c>
      <c r="BI117" s="136">
        <f>IF(U117="nulová",N117,0)</f>
        <v>0</v>
      </c>
      <c r="BJ117" s="20" t="s">
        <v>89</v>
      </c>
      <c r="BK117" s="136">
        <f>ROUND(L117*K117,2)</f>
        <v>0</v>
      </c>
      <c r="BL117" s="20" t="s">
        <v>159</v>
      </c>
      <c r="BM117" s="20" t="s">
        <v>717</v>
      </c>
    </row>
    <row r="118" spans="2:65" s="1" customFormat="1" ht="51" customHeight="1">
      <c r="B118" s="32"/>
      <c r="C118" s="129" t="s">
        <v>176</v>
      </c>
      <c r="D118" s="129" t="s">
        <v>155</v>
      </c>
      <c r="E118" s="130" t="s">
        <v>718</v>
      </c>
      <c r="F118" s="211" t="s">
        <v>719</v>
      </c>
      <c r="G118" s="211"/>
      <c r="H118" s="211"/>
      <c r="I118" s="211"/>
      <c r="J118" s="131" t="s">
        <v>713</v>
      </c>
      <c r="K118" s="132">
        <v>1</v>
      </c>
      <c r="L118" s="212"/>
      <c r="M118" s="212"/>
      <c r="N118" s="212">
        <f>ROUND(L118*K118,2)</f>
        <v>0</v>
      </c>
      <c r="O118" s="212"/>
      <c r="P118" s="212"/>
      <c r="Q118" s="212"/>
      <c r="R118" s="33"/>
      <c r="T118" s="133" t="s">
        <v>20</v>
      </c>
      <c r="U118" s="157" t="s">
        <v>46</v>
      </c>
      <c r="V118" s="158">
        <v>0</v>
      </c>
      <c r="W118" s="158">
        <f>V118*K118</f>
        <v>0</v>
      </c>
      <c r="X118" s="158">
        <v>0</v>
      </c>
      <c r="Y118" s="158">
        <f>X118*K118</f>
        <v>0</v>
      </c>
      <c r="Z118" s="158">
        <v>0</v>
      </c>
      <c r="AA118" s="159">
        <f>Z118*K118</f>
        <v>0</v>
      </c>
      <c r="AR118" s="20" t="s">
        <v>159</v>
      </c>
      <c r="AT118" s="20" t="s">
        <v>155</v>
      </c>
      <c r="AU118" s="20" t="s">
        <v>176</v>
      </c>
      <c r="AY118" s="20" t="s">
        <v>154</v>
      </c>
      <c r="BE118" s="136">
        <f>IF(U118="základní",N118,0)</f>
        <v>0</v>
      </c>
      <c r="BF118" s="136">
        <f>IF(U118="snížená",N118,0)</f>
        <v>0</v>
      </c>
      <c r="BG118" s="136">
        <f>IF(U118="zákl. přenesená",N118,0)</f>
        <v>0</v>
      </c>
      <c r="BH118" s="136">
        <f>IF(U118="sníž. přenesená",N118,0)</f>
        <v>0</v>
      </c>
      <c r="BI118" s="136">
        <f>IF(U118="nulová",N118,0)</f>
        <v>0</v>
      </c>
      <c r="BJ118" s="20" t="s">
        <v>89</v>
      </c>
      <c r="BK118" s="136">
        <f>ROUND(L118*K118,2)</f>
        <v>0</v>
      </c>
      <c r="BL118" s="20" t="s">
        <v>159</v>
      </c>
      <c r="BM118" s="20" t="s">
        <v>720</v>
      </c>
    </row>
    <row r="119" spans="2:65" s="1" customFormat="1" ht="6.95" customHeight="1"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6"/>
    </row>
  </sheetData>
  <mergeCells count="6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F118:I118"/>
    <mergeCell ref="L118:M118"/>
    <mergeCell ref="N118:Q118"/>
    <mergeCell ref="M109:Q109"/>
    <mergeCell ref="F111:I111"/>
    <mergeCell ref="L111:M111"/>
    <mergeCell ref="N111:Q111"/>
    <mergeCell ref="F116:I116"/>
    <mergeCell ref="L116:M116"/>
    <mergeCell ref="N116:Q116"/>
    <mergeCell ref="N112:Q112"/>
    <mergeCell ref="N113:Q113"/>
    <mergeCell ref="N114:Q114"/>
    <mergeCell ref="N115:Q115"/>
    <mergeCell ref="H1:K1"/>
    <mergeCell ref="S2:AC2"/>
    <mergeCell ref="F117:I117"/>
    <mergeCell ref="L117:M117"/>
    <mergeCell ref="N117:Q117"/>
    <mergeCell ref="C101:Q101"/>
    <mergeCell ref="F103:P103"/>
    <mergeCell ref="F104:P104"/>
    <mergeCell ref="M106:P106"/>
    <mergeCell ref="M108:Q108"/>
    <mergeCell ref="N89:Q89"/>
    <mergeCell ref="N90:Q90"/>
    <mergeCell ref="N91:Q91"/>
    <mergeCell ref="N93:Q93"/>
    <mergeCell ref="L95:Q95"/>
    <mergeCell ref="M83:Q83"/>
  </mergeCells>
  <hyperlinks>
    <hyperlink ref="F1:G1" location="C2" display="1) Krycí list rozpočtu" xr:uid="{00000000-0004-0000-0500-000000000000}"/>
    <hyperlink ref="H1:K1" location="C86" display="2) Rekapitulace rozpočtu" xr:uid="{00000000-0004-0000-0500-000001000000}"/>
    <hyperlink ref="L1" location="C111" display="3) Rozpočet" xr:uid="{00000000-0004-0000-0500-000002000000}"/>
    <hyperlink ref="S1:T1" location="'Rekapitulace stavby'!C2" display="Rekapitulace stavby" xr:uid="{00000000-0004-0000-05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N182"/>
  <sheetViews>
    <sheetView showGridLines="0" workbookViewId="0">
      <pane ySplit="1" topLeftCell="A161" activePane="bottomLeft" state="frozen"/>
      <selection pane="bottomLeft" activeCell="AE180" sqref="AE18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119</v>
      </c>
      <c r="G1" s="16"/>
      <c r="H1" s="210" t="s">
        <v>120</v>
      </c>
      <c r="I1" s="210"/>
      <c r="J1" s="210"/>
      <c r="K1" s="210"/>
      <c r="L1" s="16" t="s">
        <v>121</v>
      </c>
      <c r="M1" s="14"/>
      <c r="N1" s="14"/>
      <c r="O1" s="15" t="s">
        <v>122</v>
      </c>
      <c r="P1" s="14"/>
      <c r="Q1" s="14"/>
      <c r="R1" s="14"/>
      <c r="S1" s="16" t="s">
        <v>123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20" t="s">
        <v>105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124</v>
      </c>
    </row>
    <row r="4" spans="1:66" ht="36.950000000000003" customHeight="1">
      <c r="B4" s="24"/>
      <c r="C4" s="185" t="s">
        <v>125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29" t="s">
        <v>17</v>
      </c>
      <c r="F6" s="230" t="str">
        <f>'Rekapitulace stavby'!K6</f>
        <v>ÚPRAVA ATRIA U ZŠ HORYMÍROVA 100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R6" s="25"/>
    </row>
    <row r="7" spans="1:66" s="1" customFormat="1" ht="32.85" customHeight="1">
      <c r="B7" s="32"/>
      <c r="D7" s="28" t="s">
        <v>126</v>
      </c>
      <c r="F7" s="198" t="s">
        <v>721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R7" s="33"/>
    </row>
    <row r="8" spans="1:66" s="1" customFormat="1" ht="14.45" customHeight="1">
      <c r="B8" s="32"/>
      <c r="D8" s="29" t="s">
        <v>19</v>
      </c>
      <c r="F8" s="27" t="s">
        <v>20</v>
      </c>
      <c r="M8" s="29" t="s">
        <v>21</v>
      </c>
      <c r="O8" s="27" t="s">
        <v>20</v>
      </c>
      <c r="R8" s="33"/>
    </row>
    <row r="9" spans="1:66" s="1" customFormat="1" ht="14.45" customHeight="1">
      <c r="B9" s="32"/>
      <c r="D9" s="29" t="s">
        <v>22</v>
      </c>
      <c r="F9" s="27" t="s">
        <v>23</v>
      </c>
      <c r="M9" s="29" t="s">
        <v>24</v>
      </c>
      <c r="O9" s="221" t="str">
        <f>'Rekapitulace stavby'!AN8</f>
        <v>21. 7. 2021</v>
      </c>
      <c r="P9" s="221"/>
      <c r="R9" s="33"/>
    </row>
    <row r="10" spans="1:66" s="1" customFormat="1" ht="10.9" customHeight="1">
      <c r="B10" s="32"/>
      <c r="R10" s="33"/>
    </row>
    <row r="11" spans="1:66" s="1" customFormat="1" ht="14.45" customHeight="1">
      <c r="B11" s="32"/>
      <c r="D11" s="29" t="s">
        <v>26</v>
      </c>
      <c r="M11" s="29" t="s">
        <v>27</v>
      </c>
      <c r="O11" s="197" t="s">
        <v>28</v>
      </c>
      <c r="P11" s="197"/>
      <c r="R11" s="33"/>
    </row>
    <row r="12" spans="1:66" s="1" customFormat="1" ht="18" customHeight="1">
      <c r="B12" s="32"/>
      <c r="E12" s="27" t="s">
        <v>29</v>
      </c>
      <c r="M12" s="29" t="s">
        <v>30</v>
      </c>
      <c r="O12" s="197" t="s">
        <v>31</v>
      </c>
      <c r="P12" s="197"/>
      <c r="R12" s="33"/>
    </row>
    <row r="13" spans="1:66" s="1" customFormat="1" ht="6.95" customHeight="1">
      <c r="B13" s="32"/>
      <c r="R13" s="33"/>
    </row>
    <row r="14" spans="1:66" s="1" customFormat="1" ht="14.45" customHeight="1">
      <c r="B14" s="32"/>
      <c r="D14" s="29" t="s">
        <v>32</v>
      </c>
      <c r="M14" s="29" t="s">
        <v>27</v>
      </c>
      <c r="O14" s="197" t="str">
        <f>IF('Rekapitulace stavby'!AN13="","",'Rekapitulace stavby'!AN13)</f>
        <v/>
      </c>
      <c r="P14" s="197"/>
      <c r="R14" s="33"/>
    </row>
    <row r="15" spans="1:66" s="1" customFormat="1" ht="18" customHeight="1">
      <c r="B15" s="32"/>
      <c r="E15" s="27" t="str">
        <f>IF('Rekapitulace stavby'!E14="","",'Rekapitulace stavby'!E14)</f>
        <v xml:space="preserve"> </v>
      </c>
      <c r="M15" s="29" t="s">
        <v>30</v>
      </c>
      <c r="O15" s="197" t="str">
        <f>IF('Rekapitulace stavby'!AN14="","",'Rekapitulace stavby'!AN14)</f>
        <v/>
      </c>
      <c r="P15" s="197"/>
      <c r="R15" s="33"/>
    </row>
    <row r="16" spans="1:66" s="1" customFormat="1" ht="6.95" customHeight="1">
      <c r="B16" s="32"/>
      <c r="R16" s="33"/>
    </row>
    <row r="17" spans="2:18" s="1" customFormat="1" ht="14.45" customHeight="1">
      <c r="B17" s="32"/>
      <c r="D17" s="29" t="s">
        <v>34</v>
      </c>
      <c r="M17" s="29" t="s">
        <v>27</v>
      </c>
      <c r="O17" s="197" t="s">
        <v>35</v>
      </c>
      <c r="P17" s="197"/>
      <c r="R17" s="33"/>
    </row>
    <row r="18" spans="2:18" s="1" customFormat="1" ht="18" customHeight="1">
      <c r="B18" s="32"/>
      <c r="E18" s="27" t="s">
        <v>36</v>
      </c>
      <c r="M18" s="29" t="s">
        <v>30</v>
      </c>
      <c r="O18" s="197" t="s">
        <v>37</v>
      </c>
      <c r="P18" s="197"/>
      <c r="R18" s="33"/>
    </row>
    <row r="19" spans="2:18" s="1" customFormat="1" ht="6.95" customHeight="1">
      <c r="B19" s="32"/>
      <c r="R19" s="33"/>
    </row>
    <row r="20" spans="2:18" s="1" customFormat="1" ht="14.45" customHeight="1">
      <c r="B20" s="32"/>
      <c r="D20" s="29" t="s">
        <v>39</v>
      </c>
      <c r="M20" s="29" t="s">
        <v>27</v>
      </c>
      <c r="O20" s="197" t="s">
        <v>35</v>
      </c>
      <c r="P20" s="197"/>
      <c r="R20" s="33"/>
    </row>
    <row r="21" spans="2:18" s="1" customFormat="1" ht="18" customHeight="1">
      <c r="B21" s="32"/>
      <c r="E21" s="27" t="s">
        <v>40</v>
      </c>
      <c r="M21" s="29" t="s">
        <v>30</v>
      </c>
      <c r="O21" s="197" t="s">
        <v>37</v>
      </c>
      <c r="P21" s="197"/>
      <c r="R21" s="33"/>
    </row>
    <row r="22" spans="2:18" s="1" customFormat="1" ht="6.95" customHeight="1">
      <c r="B22" s="32"/>
      <c r="R22" s="33"/>
    </row>
    <row r="23" spans="2:18" s="1" customFormat="1" ht="14.45" customHeight="1">
      <c r="B23" s="32"/>
      <c r="D23" s="29" t="s">
        <v>41</v>
      </c>
      <c r="R23" s="33"/>
    </row>
    <row r="24" spans="2:18" s="1" customFormat="1" ht="16.5" customHeight="1">
      <c r="B24" s="32"/>
      <c r="E24" s="199" t="s">
        <v>20</v>
      </c>
      <c r="F24" s="199"/>
      <c r="G24" s="199"/>
      <c r="H24" s="199"/>
      <c r="I24" s="199"/>
      <c r="J24" s="199"/>
      <c r="K24" s="199"/>
      <c r="L24" s="199"/>
      <c r="R24" s="33"/>
    </row>
    <row r="25" spans="2:18" s="1" customFormat="1" ht="6.95" customHeight="1">
      <c r="B25" s="32"/>
      <c r="R25" s="33"/>
    </row>
    <row r="26" spans="2:18" s="1" customFormat="1" ht="6.95" customHeight="1">
      <c r="B26" s="32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R26" s="33"/>
    </row>
    <row r="27" spans="2:18" s="1" customFormat="1" ht="14.45" customHeight="1">
      <c r="B27" s="32"/>
      <c r="D27" s="97" t="s">
        <v>128</v>
      </c>
      <c r="M27" s="192">
        <f>N88</f>
        <v>0</v>
      </c>
      <c r="N27" s="192"/>
      <c r="O27" s="192"/>
      <c r="P27" s="192"/>
      <c r="R27" s="33"/>
    </row>
    <row r="28" spans="2:18" s="1" customFormat="1" ht="14.45" customHeight="1">
      <c r="B28" s="32"/>
      <c r="D28" s="31" t="s">
        <v>129</v>
      </c>
      <c r="M28" s="192">
        <f>N100</f>
        <v>0</v>
      </c>
      <c r="N28" s="192"/>
      <c r="O28" s="192"/>
      <c r="P28" s="192"/>
      <c r="R28" s="33"/>
    </row>
    <row r="29" spans="2:18" s="1" customFormat="1" ht="6.95" customHeight="1">
      <c r="B29" s="32"/>
      <c r="R29" s="33"/>
    </row>
    <row r="30" spans="2:18" s="1" customFormat="1" ht="25.35" customHeight="1">
      <c r="B30" s="32"/>
      <c r="D30" s="98" t="s">
        <v>44</v>
      </c>
      <c r="M30" s="237">
        <f>ROUND(M27+M28,2)</f>
        <v>0</v>
      </c>
      <c r="N30" s="229"/>
      <c r="O30" s="229"/>
      <c r="P30" s="229"/>
      <c r="R30" s="33"/>
    </row>
    <row r="31" spans="2:18" s="1" customFormat="1" ht="6.95" customHeight="1">
      <c r="B31" s="32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R31" s="33"/>
    </row>
    <row r="32" spans="2:18" s="1" customFormat="1" ht="14.45" customHeight="1">
      <c r="B32" s="32"/>
      <c r="D32" s="37" t="s">
        <v>45</v>
      </c>
      <c r="E32" s="37" t="s">
        <v>46</v>
      </c>
      <c r="F32" s="38">
        <v>0.21</v>
      </c>
      <c r="G32" s="99" t="s">
        <v>47</v>
      </c>
      <c r="H32" s="234">
        <f>ROUND((SUM(BE100:BE101)+SUM(BE119:BE181)), 2)</f>
        <v>0</v>
      </c>
      <c r="I32" s="229"/>
      <c r="J32" s="229"/>
      <c r="M32" s="234">
        <f>ROUND(ROUND((SUM(BE100:BE101)+SUM(BE119:BE181)), 2)*F32, 2)</f>
        <v>0</v>
      </c>
      <c r="N32" s="229"/>
      <c r="O32" s="229"/>
      <c r="P32" s="229"/>
      <c r="R32" s="33"/>
    </row>
    <row r="33" spans="2:18" s="1" customFormat="1" ht="14.45" customHeight="1">
      <c r="B33" s="32"/>
      <c r="E33" s="37" t="s">
        <v>48</v>
      </c>
      <c r="F33" s="38">
        <v>0.15</v>
      </c>
      <c r="G33" s="99" t="s">
        <v>47</v>
      </c>
      <c r="H33" s="234">
        <f>ROUND((SUM(BF100:BF101)+SUM(BF119:BF181)), 2)</f>
        <v>0</v>
      </c>
      <c r="I33" s="229"/>
      <c r="J33" s="229"/>
      <c r="M33" s="234">
        <f>ROUND(ROUND((SUM(BF100:BF101)+SUM(BF119:BF181)), 2)*F33, 2)</f>
        <v>0</v>
      </c>
      <c r="N33" s="229"/>
      <c r="O33" s="229"/>
      <c r="P33" s="229"/>
      <c r="R33" s="33"/>
    </row>
    <row r="34" spans="2:18" s="1" customFormat="1" ht="14.45" hidden="1" customHeight="1">
      <c r="B34" s="32"/>
      <c r="E34" s="37" t="s">
        <v>49</v>
      </c>
      <c r="F34" s="38">
        <v>0.21</v>
      </c>
      <c r="G34" s="99" t="s">
        <v>47</v>
      </c>
      <c r="H34" s="234">
        <f>ROUND((SUM(BG100:BG101)+SUM(BG119:BG181)), 2)</f>
        <v>0</v>
      </c>
      <c r="I34" s="229"/>
      <c r="J34" s="229"/>
      <c r="M34" s="234">
        <v>0</v>
      </c>
      <c r="N34" s="229"/>
      <c r="O34" s="229"/>
      <c r="P34" s="229"/>
      <c r="R34" s="33"/>
    </row>
    <row r="35" spans="2:18" s="1" customFormat="1" ht="14.45" hidden="1" customHeight="1">
      <c r="B35" s="32"/>
      <c r="E35" s="37" t="s">
        <v>50</v>
      </c>
      <c r="F35" s="38">
        <v>0.15</v>
      </c>
      <c r="G35" s="99" t="s">
        <v>47</v>
      </c>
      <c r="H35" s="234">
        <f>ROUND((SUM(BH100:BH101)+SUM(BH119:BH181)), 2)</f>
        <v>0</v>
      </c>
      <c r="I35" s="229"/>
      <c r="J35" s="229"/>
      <c r="M35" s="234">
        <v>0</v>
      </c>
      <c r="N35" s="229"/>
      <c r="O35" s="229"/>
      <c r="P35" s="229"/>
      <c r="R35" s="33"/>
    </row>
    <row r="36" spans="2:18" s="1" customFormat="1" ht="14.45" hidden="1" customHeight="1">
      <c r="B36" s="32"/>
      <c r="E36" s="37" t="s">
        <v>51</v>
      </c>
      <c r="F36" s="38">
        <v>0</v>
      </c>
      <c r="G36" s="99" t="s">
        <v>47</v>
      </c>
      <c r="H36" s="234">
        <f>ROUND((SUM(BI100:BI101)+SUM(BI119:BI181)), 2)</f>
        <v>0</v>
      </c>
      <c r="I36" s="229"/>
      <c r="J36" s="229"/>
      <c r="M36" s="234">
        <v>0</v>
      </c>
      <c r="N36" s="229"/>
      <c r="O36" s="229"/>
      <c r="P36" s="229"/>
      <c r="R36" s="33"/>
    </row>
    <row r="37" spans="2:18" s="1" customFormat="1" ht="6.95" customHeight="1">
      <c r="B37" s="32"/>
      <c r="R37" s="33"/>
    </row>
    <row r="38" spans="2:18" s="1" customFormat="1" ht="25.35" customHeight="1">
      <c r="B38" s="32"/>
      <c r="C38" s="96"/>
      <c r="D38" s="100" t="s">
        <v>52</v>
      </c>
      <c r="E38" s="68"/>
      <c r="F38" s="68"/>
      <c r="G38" s="101" t="s">
        <v>53</v>
      </c>
      <c r="H38" s="102" t="s">
        <v>54</v>
      </c>
      <c r="I38" s="68"/>
      <c r="J38" s="68"/>
      <c r="K38" s="68"/>
      <c r="L38" s="235">
        <f>SUM(M30:M36)</f>
        <v>0</v>
      </c>
      <c r="M38" s="235"/>
      <c r="N38" s="235"/>
      <c r="O38" s="235"/>
      <c r="P38" s="236"/>
      <c r="Q38" s="96"/>
      <c r="R38" s="33"/>
    </row>
    <row r="39" spans="2:18" s="1" customFormat="1" ht="14.45" customHeight="1">
      <c r="B39" s="32"/>
      <c r="R39" s="33"/>
    </row>
    <row r="40" spans="2:18" s="1" customFormat="1" ht="14.45" customHeight="1">
      <c r="B40" s="32"/>
      <c r="R40" s="33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2"/>
      <c r="D50" s="45" t="s">
        <v>55</v>
      </c>
      <c r="E50" s="46"/>
      <c r="F50" s="46"/>
      <c r="G50" s="46"/>
      <c r="H50" s="47"/>
      <c r="J50" s="45" t="s">
        <v>56</v>
      </c>
      <c r="K50" s="46"/>
      <c r="L50" s="46"/>
      <c r="M50" s="46"/>
      <c r="N50" s="46"/>
      <c r="O50" s="46"/>
      <c r="P50" s="47"/>
      <c r="R50" s="33"/>
    </row>
    <row r="51" spans="2:18">
      <c r="B51" s="24"/>
      <c r="D51" s="48"/>
      <c r="H51" s="49"/>
      <c r="J51" s="48"/>
      <c r="P51" s="49"/>
      <c r="R51" s="25"/>
    </row>
    <row r="52" spans="2:18">
      <c r="B52" s="24"/>
      <c r="D52" s="48"/>
      <c r="H52" s="49"/>
      <c r="J52" s="48"/>
      <c r="P52" s="49"/>
      <c r="R52" s="25"/>
    </row>
    <row r="53" spans="2:18">
      <c r="B53" s="24"/>
      <c r="D53" s="48"/>
      <c r="H53" s="49"/>
      <c r="J53" s="48"/>
      <c r="P53" s="49"/>
      <c r="R53" s="25"/>
    </row>
    <row r="54" spans="2:18">
      <c r="B54" s="24"/>
      <c r="D54" s="48"/>
      <c r="H54" s="49"/>
      <c r="J54" s="48"/>
      <c r="P54" s="49"/>
      <c r="R54" s="25"/>
    </row>
    <row r="55" spans="2:18">
      <c r="B55" s="24"/>
      <c r="D55" s="48"/>
      <c r="H55" s="49"/>
      <c r="J55" s="48"/>
      <c r="P55" s="49"/>
      <c r="R55" s="25"/>
    </row>
    <row r="56" spans="2:18">
      <c r="B56" s="24"/>
      <c r="D56" s="48"/>
      <c r="H56" s="49"/>
      <c r="J56" s="48"/>
      <c r="P56" s="49"/>
      <c r="R56" s="25"/>
    </row>
    <row r="57" spans="2:18">
      <c r="B57" s="24"/>
      <c r="D57" s="48"/>
      <c r="H57" s="49"/>
      <c r="J57" s="48"/>
      <c r="P57" s="49"/>
      <c r="R57" s="25"/>
    </row>
    <row r="58" spans="2:18">
      <c r="B58" s="24"/>
      <c r="D58" s="48"/>
      <c r="H58" s="49"/>
      <c r="J58" s="48"/>
      <c r="P58" s="49"/>
      <c r="R58" s="25"/>
    </row>
    <row r="59" spans="2:18" s="1" customFormat="1" ht="15">
      <c r="B59" s="32"/>
      <c r="D59" s="50" t="s">
        <v>57</v>
      </c>
      <c r="E59" s="51"/>
      <c r="F59" s="51"/>
      <c r="G59" s="52" t="s">
        <v>58</v>
      </c>
      <c r="H59" s="53"/>
      <c r="J59" s="50" t="s">
        <v>57</v>
      </c>
      <c r="K59" s="51"/>
      <c r="L59" s="51"/>
      <c r="M59" s="51"/>
      <c r="N59" s="52" t="s">
        <v>58</v>
      </c>
      <c r="O59" s="51"/>
      <c r="P59" s="53"/>
      <c r="R59" s="33"/>
    </row>
    <row r="60" spans="2:18">
      <c r="B60" s="24"/>
      <c r="R60" s="25"/>
    </row>
    <row r="61" spans="2:18" s="1" customFormat="1" ht="15">
      <c r="B61" s="32"/>
      <c r="D61" s="45" t="s">
        <v>59</v>
      </c>
      <c r="E61" s="46"/>
      <c r="F61" s="46"/>
      <c r="G61" s="46"/>
      <c r="H61" s="47"/>
      <c r="J61" s="45" t="s">
        <v>60</v>
      </c>
      <c r="K61" s="46"/>
      <c r="L61" s="46"/>
      <c r="M61" s="46"/>
      <c r="N61" s="46"/>
      <c r="O61" s="46"/>
      <c r="P61" s="47"/>
      <c r="R61" s="33"/>
    </row>
    <row r="62" spans="2:18">
      <c r="B62" s="24"/>
      <c r="D62" s="48"/>
      <c r="H62" s="49"/>
      <c r="J62" s="48"/>
      <c r="P62" s="49"/>
      <c r="R62" s="25"/>
    </row>
    <row r="63" spans="2:18">
      <c r="B63" s="24"/>
      <c r="D63" s="48"/>
      <c r="H63" s="49"/>
      <c r="J63" s="48"/>
      <c r="P63" s="49"/>
      <c r="R63" s="25"/>
    </row>
    <row r="64" spans="2:18">
      <c r="B64" s="24"/>
      <c r="D64" s="48"/>
      <c r="H64" s="49"/>
      <c r="J64" s="48"/>
      <c r="P64" s="49"/>
      <c r="R64" s="25"/>
    </row>
    <row r="65" spans="2:18">
      <c r="B65" s="24"/>
      <c r="D65" s="48"/>
      <c r="H65" s="49"/>
      <c r="J65" s="48"/>
      <c r="P65" s="49"/>
      <c r="R65" s="25"/>
    </row>
    <row r="66" spans="2:18">
      <c r="B66" s="24"/>
      <c r="D66" s="48"/>
      <c r="H66" s="49"/>
      <c r="J66" s="48"/>
      <c r="P66" s="49"/>
      <c r="R66" s="25"/>
    </row>
    <row r="67" spans="2:18">
      <c r="B67" s="24"/>
      <c r="D67" s="48"/>
      <c r="H67" s="49"/>
      <c r="J67" s="48"/>
      <c r="P67" s="49"/>
      <c r="R67" s="25"/>
    </row>
    <row r="68" spans="2:18">
      <c r="B68" s="24"/>
      <c r="D68" s="48"/>
      <c r="H68" s="49"/>
      <c r="J68" s="48"/>
      <c r="P68" s="49"/>
      <c r="R68" s="25"/>
    </row>
    <row r="69" spans="2:18">
      <c r="B69" s="24"/>
      <c r="D69" s="48"/>
      <c r="H69" s="49"/>
      <c r="J69" s="48"/>
      <c r="P69" s="49"/>
      <c r="R69" s="25"/>
    </row>
    <row r="70" spans="2:18" s="1" customFormat="1" ht="15">
      <c r="B70" s="32"/>
      <c r="D70" s="50" t="s">
        <v>57</v>
      </c>
      <c r="E70" s="51"/>
      <c r="F70" s="51"/>
      <c r="G70" s="52" t="s">
        <v>58</v>
      </c>
      <c r="H70" s="53"/>
      <c r="J70" s="50" t="s">
        <v>57</v>
      </c>
      <c r="K70" s="51"/>
      <c r="L70" s="51"/>
      <c r="M70" s="51"/>
      <c r="N70" s="52" t="s">
        <v>58</v>
      </c>
      <c r="O70" s="51"/>
      <c r="P70" s="53"/>
      <c r="R70" s="33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2"/>
      <c r="C76" s="185" t="s">
        <v>130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3"/>
    </row>
    <row r="77" spans="2:18" s="1" customFormat="1" ht="6.95" customHeight="1">
      <c r="B77" s="32"/>
      <c r="R77" s="33"/>
    </row>
    <row r="78" spans="2:18" s="1" customFormat="1" ht="30" customHeight="1">
      <c r="B78" s="32"/>
      <c r="C78" s="29" t="s">
        <v>17</v>
      </c>
      <c r="F78" s="230" t="str">
        <f>F6</f>
        <v>ÚPRAVA ATRIA U ZŠ HORYMÍROVA 100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R78" s="33"/>
    </row>
    <row r="79" spans="2:18" s="1" customFormat="1" ht="36.950000000000003" customHeight="1">
      <c r="B79" s="32"/>
      <c r="C79" s="63" t="s">
        <v>126</v>
      </c>
      <c r="F79" s="187" t="str">
        <f>F7</f>
        <v>SO.06 - Konstrukce schodiště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R79" s="33"/>
    </row>
    <row r="80" spans="2:18" s="1" customFormat="1" ht="6.95" customHeight="1">
      <c r="B80" s="32"/>
      <c r="R80" s="33"/>
    </row>
    <row r="81" spans="2:47" s="1" customFormat="1" ht="18" customHeight="1">
      <c r="B81" s="32"/>
      <c r="C81" s="29" t="s">
        <v>22</v>
      </c>
      <c r="F81" s="27" t="str">
        <f>F9</f>
        <v>ZŠ HORYMÍROVA 2978/100</v>
      </c>
      <c r="K81" s="29" t="s">
        <v>24</v>
      </c>
      <c r="M81" s="221" t="str">
        <f>IF(O9="","",O9)</f>
        <v>21. 7. 2021</v>
      </c>
      <c r="N81" s="221"/>
      <c r="O81" s="221"/>
      <c r="P81" s="221"/>
      <c r="R81" s="33"/>
    </row>
    <row r="82" spans="2:47" s="1" customFormat="1" ht="6.95" customHeight="1">
      <c r="B82" s="32"/>
      <c r="R82" s="33"/>
    </row>
    <row r="83" spans="2:47" s="1" customFormat="1" ht="15">
      <c r="B83" s="32"/>
      <c r="C83" s="29" t="s">
        <v>26</v>
      </c>
      <c r="F83" s="27" t="str">
        <f>E12</f>
        <v>ÚMOb OSTRAVA-JIH</v>
      </c>
      <c r="K83" s="29" t="s">
        <v>34</v>
      </c>
      <c r="M83" s="197" t="str">
        <f>E18</f>
        <v>BYVAST pro s.r.o. - ING.VENDULA KVAPILOVÁ</v>
      </c>
      <c r="N83" s="197"/>
      <c r="O83" s="197"/>
      <c r="P83" s="197"/>
      <c r="Q83" s="197"/>
      <c r="R83" s="33"/>
    </row>
    <row r="84" spans="2:47" s="1" customFormat="1" ht="14.45" customHeight="1">
      <c r="B84" s="32"/>
      <c r="C84" s="29" t="s">
        <v>32</v>
      </c>
      <c r="F84" s="27" t="str">
        <f>IF(E15="","",E15)</f>
        <v xml:space="preserve"> </v>
      </c>
      <c r="K84" s="29" t="s">
        <v>39</v>
      </c>
      <c r="M84" s="197" t="str">
        <f>E21</f>
        <v>BYVAST pro s.r.o.</v>
      </c>
      <c r="N84" s="197"/>
      <c r="O84" s="197"/>
      <c r="P84" s="197"/>
      <c r="Q84" s="197"/>
      <c r="R84" s="33"/>
    </row>
    <row r="85" spans="2:47" s="1" customFormat="1" ht="10.35" customHeight="1">
      <c r="B85" s="32"/>
      <c r="R85" s="33"/>
    </row>
    <row r="86" spans="2:47" s="1" customFormat="1" ht="29.25" customHeight="1">
      <c r="B86" s="32"/>
      <c r="C86" s="232" t="s">
        <v>131</v>
      </c>
      <c r="D86" s="233"/>
      <c r="E86" s="233"/>
      <c r="F86" s="233"/>
      <c r="G86" s="233"/>
      <c r="H86" s="96"/>
      <c r="I86" s="96"/>
      <c r="J86" s="96"/>
      <c r="K86" s="96"/>
      <c r="L86" s="96"/>
      <c r="M86" s="96"/>
      <c r="N86" s="232" t="s">
        <v>132</v>
      </c>
      <c r="O86" s="233"/>
      <c r="P86" s="233"/>
      <c r="Q86" s="233"/>
      <c r="R86" s="33"/>
    </row>
    <row r="87" spans="2:47" s="1" customFormat="1" ht="10.35" customHeight="1">
      <c r="B87" s="32"/>
      <c r="R87" s="33"/>
    </row>
    <row r="88" spans="2:47" s="1" customFormat="1" ht="29.25" customHeight="1">
      <c r="B88" s="32"/>
      <c r="C88" s="103" t="s">
        <v>133</v>
      </c>
      <c r="N88" s="164">
        <f>N119</f>
        <v>0</v>
      </c>
      <c r="O88" s="227"/>
      <c r="P88" s="227"/>
      <c r="Q88" s="227"/>
      <c r="R88" s="33"/>
      <c r="AU88" s="20" t="s">
        <v>134</v>
      </c>
    </row>
    <row r="89" spans="2:47" s="6" customFormat="1" ht="24.95" customHeight="1">
      <c r="B89" s="104"/>
      <c r="D89" s="105" t="s">
        <v>135</v>
      </c>
      <c r="N89" s="205">
        <f>N120</f>
        <v>0</v>
      </c>
      <c r="O89" s="224"/>
      <c r="P89" s="224"/>
      <c r="Q89" s="224"/>
      <c r="R89" s="106"/>
    </row>
    <row r="90" spans="2:47" s="7" customFormat="1" ht="19.899999999999999" customHeight="1">
      <c r="B90" s="107"/>
      <c r="D90" s="108" t="s">
        <v>136</v>
      </c>
      <c r="N90" s="225">
        <f>N121</f>
        <v>0</v>
      </c>
      <c r="O90" s="226"/>
      <c r="P90" s="226"/>
      <c r="Q90" s="226"/>
      <c r="R90" s="109"/>
    </row>
    <row r="91" spans="2:47" s="7" customFormat="1" ht="19.899999999999999" customHeight="1">
      <c r="B91" s="107"/>
      <c r="D91" s="108" t="s">
        <v>324</v>
      </c>
      <c r="N91" s="225">
        <f>N130</f>
        <v>0</v>
      </c>
      <c r="O91" s="226"/>
      <c r="P91" s="226"/>
      <c r="Q91" s="226"/>
      <c r="R91" s="109"/>
    </row>
    <row r="92" spans="2:47" s="7" customFormat="1" ht="19.899999999999999" customHeight="1">
      <c r="B92" s="107"/>
      <c r="D92" s="108" t="s">
        <v>395</v>
      </c>
      <c r="N92" s="225">
        <f>N135</f>
        <v>0</v>
      </c>
      <c r="O92" s="226"/>
      <c r="P92" s="226"/>
      <c r="Q92" s="226"/>
      <c r="R92" s="109"/>
    </row>
    <row r="93" spans="2:47" s="7" customFormat="1" ht="19.899999999999999" customHeight="1">
      <c r="B93" s="107"/>
      <c r="D93" s="108" t="s">
        <v>722</v>
      </c>
      <c r="N93" s="225">
        <f>N148</f>
        <v>0</v>
      </c>
      <c r="O93" s="226"/>
      <c r="P93" s="226"/>
      <c r="Q93" s="226"/>
      <c r="R93" s="109"/>
    </row>
    <row r="94" spans="2:47" s="7" customFormat="1" ht="19.899999999999999" customHeight="1">
      <c r="B94" s="107"/>
      <c r="D94" s="108" t="s">
        <v>137</v>
      </c>
      <c r="N94" s="225">
        <f>N156</f>
        <v>0</v>
      </c>
      <c r="O94" s="226"/>
      <c r="P94" s="226"/>
      <c r="Q94" s="226"/>
      <c r="R94" s="109"/>
    </row>
    <row r="95" spans="2:47" s="7" customFormat="1" ht="19.899999999999999" customHeight="1">
      <c r="B95" s="107"/>
      <c r="D95" s="108" t="s">
        <v>325</v>
      </c>
      <c r="N95" s="225">
        <f>N163</f>
        <v>0</v>
      </c>
      <c r="O95" s="226"/>
      <c r="P95" s="226"/>
      <c r="Q95" s="226"/>
      <c r="R95" s="109"/>
    </row>
    <row r="96" spans="2:47" s="6" customFormat="1" ht="24.95" customHeight="1">
      <c r="B96" s="104"/>
      <c r="D96" s="105" t="s">
        <v>396</v>
      </c>
      <c r="N96" s="205">
        <f>N165</f>
        <v>0</v>
      </c>
      <c r="O96" s="224"/>
      <c r="P96" s="224"/>
      <c r="Q96" s="224"/>
      <c r="R96" s="106"/>
    </row>
    <row r="97" spans="2:21" s="7" customFormat="1" ht="19.899999999999999" customHeight="1">
      <c r="B97" s="107"/>
      <c r="D97" s="108" t="s">
        <v>401</v>
      </c>
      <c r="N97" s="225">
        <f>N166</f>
        <v>0</v>
      </c>
      <c r="O97" s="226"/>
      <c r="P97" s="226"/>
      <c r="Q97" s="226"/>
      <c r="R97" s="109"/>
    </row>
    <row r="98" spans="2:21" s="7" customFormat="1" ht="19.899999999999999" customHeight="1">
      <c r="B98" s="107"/>
      <c r="D98" s="108" t="s">
        <v>402</v>
      </c>
      <c r="N98" s="225">
        <f>N175</f>
        <v>0</v>
      </c>
      <c r="O98" s="226"/>
      <c r="P98" s="226"/>
      <c r="Q98" s="226"/>
      <c r="R98" s="109"/>
    </row>
    <row r="99" spans="2:21" s="1" customFormat="1" ht="21.75" customHeight="1">
      <c r="B99" s="32"/>
      <c r="R99" s="33"/>
    </row>
    <row r="100" spans="2:21" s="1" customFormat="1" ht="29.25" customHeight="1">
      <c r="B100" s="32"/>
      <c r="C100" s="103" t="s">
        <v>139</v>
      </c>
      <c r="N100" s="227">
        <v>0</v>
      </c>
      <c r="O100" s="228"/>
      <c r="P100" s="228"/>
      <c r="Q100" s="228"/>
      <c r="R100" s="33"/>
      <c r="T100" s="110"/>
      <c r="U100" s="111" t="s">
        <v>45</v>
      </c>
    </row>
    <row r="101" spans="2:21" s="1" customFormat="1" ht="18" customHeight="1">
      <c r="B101" s="32"/>
      <c r="R101" s="33"/>
    </row>
    <row r="102" spans="2:21" s="1" customFormat="1" ht="29.25" customHeight="1">
      <c r="B102" s="32"/>
      <c r="C102" s="95" t="s">
        <v>118</v>
      </c>
      <c r="D102" s="96"/>
      <c r="E102" s="96"/>
      <c r="F102" s="96"/>
      <c r="G102" s="96"/>
      <c r="H102" s="96"/>
      <c r="I102" s="96"/>
      <c r="J102" s="96"/>
      <c r="K102" s="96"/>
      <c r="L102" s="165">
        <f>ROUND(SUM(N88+N100),2)</f>
        <v>0</v>
      </c>
      <c r="M102" s="165"/>
      <c r="N102" s="165"/>
      <c r="O102" s="165"/>
      <c r="P102" s="165"/>
      <c r="Q102" s="165"/>
      <c r="R102" s="33"/>
    </row>
    <row r="103" spans="2:21" s="1" customFormat="1" ht="6.95" customHeight="1"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6"/>
    </row>
    <row r="107" spans="2:21" s="1" customFormat="1" ht="6.95" customHeight="1"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9"/>
    </row>
    <row r="108" spans="2:21" s="1" customFormat="1" ht="36.950000000000003" customHeight="1">
      <c r="B108" s="32"/>
      <c r="C108" s="185" t="s">
        <v>140</v>
      </c>
      <c r="D108" s="229"/>
      <c r="E108" s="229"/>
      <c r="F108" s="229"/>
      <c r="G108" s="229"/>
      <c r="H108" s="229"/>
      <c r="I108" s="229"/>
      <c r="J108" s="229"/>
      <c r="K108" s="229"/>
      <c r="L108" s="229"/>
      <c r="M108" s="229"/>
      <c r="N108" s="229"/>
      <c r="O108" s="229"/>
      <c r="P108" s="229"/>
      <c r="Q108" s="229"/>
      <c r="R108" s="33"/>
    </row>
    <row r="109" spans="2:21" s="1" customFormat="1" ht="6.95" customHeight="1">
      <c r="B109" s="32"/>
      <c r="R109" s="33"/>
    </row>
    <row r="110" spans="2:21" s="1" customFormat="1" ht="30" customHeight="1">
      <c r="B110" s="32"/>
      <c r="C110" s="29" t="s">
        <v>17</v>
      </c>
      <c r="F110" s="230" t="str">
        <f>F6</f>
        <v>ÚPRAVA ATRIA U ZŠ HORYMÍROVA 100</v>
      </c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R110" s="33"/>
    </row>
    <row r="111" spans="2:21" s="1" customFormat="1" ht="36.950000000000003" customHeight="1">
      <c r="B111" s="32"/>
      <c r="C111" s="63" t="s">
        <v>126</v>
      </c>
      <c r="F111" s="187" t="str">
        <f>F7</f>
        <v>SO.06 - Konstrukce schodiště</v>
      </c>
      <c r="G111" s="229"/>
      <c r="H111" s="229"/>
      <c r="I111" s="229"/>
      <c r="J111" s="229"/>
      <c r="K111" s="229"/>
      <c r="L111" s="229"/>
      <c r="M111" s="229"/>
      <c r="N111" s="229"/>
      <c r="O111" s="229"/>
      <c r="P111" s="229"/>
      <c r="R111" s="33"/>
    </row>
    <row r="112" spans="2:21" s="1" customFormat="1" ht="6.95" customHeight="1">
      <c r="B112" s="32"/>
      <c r="R112" s="33"/>
    </row>
    <row r="113" spans="2:65" s="1" customFormat="1" ht="18" customHeight="1">
      <c r="B113" s="32"/>
      <c r="C113" s="29" t="s">
        <v>22</v>
      </c>
      <c r="F113" s="27" t="str">
        <f>F9</f>
        <v>ZŠ HORYMÍROVA 2978/100</v>
      </c>
      <c r="K113" s="29" t="s">
        <v>24</v>
      </c>
      <c r="M113" s="221" t="str">
        <f>IF(O9="","",O9)</f>
        <v>21. 7. 2021</v>
      </c>
      <c r="N113" s="221"/>
      <c r="O113" s="221"/>
      <c r="P113" s="221"/>
      <c r="R113" s="33"/>
    </row>
    <row r="114" spans="2:65" s="1" customFormat="1" ht="6.95" customHeight="1">
      <c r="B114" s="32"/>
      <c r="R114" s="33"/>
    </row>
    <row r="115" spans="2:65" s="1" customFormat="1" ht="15">
      <c r="B115" s="32"/>
      <c r="C115" s="29" t="s">
        <v>26</v>
      </c>
      <c r="F115" s="27" t="str">
        <f>E12</f>
        <v>ÚMOb OSTRAVA-JIH</v>
      </c>
      <c r="K115" s="29" t="s">
        <v>34</v>
      </c>
      <c r="M115" s="197" t="str">
        <f>E18</f>
        <v>BYVAST pro s.r.o. - ING.VENDULA KVAPILOVÁ</v>
      </c>
      <c r="N115" s="197"/>
      <c r="O115" s="197"/>
      <c r="P115" s="197"/>
      <c r="Q115" s="197"/>
      <c r="R115" s="33"/>
    </row>
    <row r="116" spans="2:65" s="1" customFormat="1" ht="14.45" customHeight="1">
      <c r="B116" s="32"/>
      <c r="C116" s="29" t="s">
        <v>32</v>
      </c>
      <c r="F116" s="27" t="str">
        <f>IF(E15="","",E15)</f>
        <v xml:space="preserve"> </v>
      </c>
      <c r="K116" s="29" t="s">
        <v>39</v>
      </c>
      <c r="M116" s="197" t="str">
        <f>E21</f>
        <v>BYVAST pro s.r.o.</v>
      </c>
      <c r="N116" s="197"/>
      <c r="O116" s="197"/>
      <c r="P116" s="197"/>
      <c r="Q116" s="197"/>
      <c r="R116" s="33"/>
    </row>
    <row r="117" spans="2:65" s="1" customFormat="1" ht="10.35" customHeight="1">
      <c r="B117" s="32"/>
      <c r="R117" s="33"/>
    </row>
    <row r="118" spans="2:65" s="8" customFormat="1" ht="29.25" customHeight="1">
      <c r="B118" s="112"/>
      <c r="C118" s="113" t="s">
        <v>141</v>
      </c>
      <c r="D118" s="114" t="s">
        <v>142</v>
      </c>
      <c r="E118" s="114" t="s">
        <v>63</v>
      </c>
      <c r="F118" s="222" t="s">
        <v>143</v>
      </c>
      <c r="G118" s="222"/>
      <c r="H118" s="222"/>
      <c r="I118" s="222"/>
      <c r="J118" s="114" t="s">
        <v>144</v>
      </c>
      <c r="K118" s="114" t="s">
        <v>145</v>
      </c>
      <c r="L118" s="222" t="s">
        <v>146</v>
      </c>
      <c r="M118" s="222"/>
      <c r="N118" s="222" t="s">
        <v>132</v>
      </c>
      <c r="O118" s="222"/>
      <c r="P118" s="222"/>
      <c r="Q118" s="223"/>
      <c r="R118" s="115"/>
      <c r="T118" s="69" t="s">
        <v>147</v>
      </c>
      <c r="U118" s="70" t="s">
        <v>45</v>
      </c>
      <c r="V118" s="70" t="s">
        <v>148</v>
      </c>
      <c r="W118" s="70" t="s">
        <v>149</v>
      </c>
      <c r="X118" s="70" t="s">
        <v>150</v>
      </c>
      <c r="Y118" s="70" t="s">
        <v>151</v>
      </c>
      <c r="Z118" s="70" t="s">
        <v>152</v>
      </c>
      <c r="AA118" s="71" t="s">
        <v>153</v>
      </c>
    </row>
    <row r="119" spans="2:65" s="1" customFormat="1" ht="29.25" customHeight="1">
      <c r="B119" s="32"/>
      <c r="C119" s="73" t="s">
        <v>128</v>
      </c>
      <c r="N119" s="202">
        <f>BK119</f>
        <v>0</v>
      </c>
      <c r="O119" s="203"/>
      <c r="P119" s="203"/>
      <c r="Q119" s="203"/>
      <c r="R119" s="33"/>
      <c r="T119" s="72"/>
      <c r="U119" s="46"/>
      <c r="V119" s="46"/>
      <c r="W119" s="116">
        <f>W120+W165</f>
        <v>36.379209000000003</v>
      </c>
      <c r="X119" s="46"/>
      <c r="Y119" s="116">
        <f>Y120+Y165</f>
        <v>3.5280961099999995</v>
      </c>
      <c r="Z119" s="46"/>
      <c r="AA119" s="117">
        <f>AA120+AA165</f>
        <v>0</v>
      </c>
      <c r="AT119" s="20" t="s">
        <v>80</v>
      </c>
      <c r="AU119" s="20" t="s">
        <v>134</v>
      </c>
      <c r="BK119" s="118">
        <f>BK120+BK165</f>
        <v>0</v>
      </c>
    </row>
    <row r="120" spans="2:65" s="9" customFormat="1" ht="37.35" customHeight="1">
      <c r="B120" s="119"/>
      <c r="D120" s="120" t="s">
        <v>135</v>
      </c>
      <c r="E120" s="120"/>
      <c r="F120" s="120"/>
      <c r="G120" s="120"/>
      <c r="H120" s="120"/>
      <c r="I120" s="120"/>
      <c r="J120" s="120"/>
      <c r="K120" s="120"/>
      <c r="L120" s="120"/>
      <c r="M120" s="120"/>
      <c r="N120" s="204">
        <f>BK120</f>
        <v>0</v>
      </c>
      <c r="O120" s="205"/>
      <c r="P120" s="205"/>
      <c r="Q120" s="205"/>
      <c r="R120" s="121"/>
      <c r="T120" s="122"/>
      <c r="W120" s="123">
        <f>W121+W130+W135+W148+W156+W163</f>
        <v>14.250446999999999</v>
      </c>
      <c r="Y120" s="123">
        <f>Y121+Y130+Y135+Y148+Y156+Y163</f>
        <v>3.4444197099999996</v>
      </c>
      <c r="AA120" s="124">
        <f>AA121+AA130+AA135+AA148+AA156+AA163</f>
        <v>0</v>
      </c>
      <c r="AR120" s="125" t="s">
        <v>89</v>
      </c>
      <c r="AT120" s="126" t="s">
        <v>80</v>
      </c>
      <c r="AU120" s="126" t="s">
        <v>81</v>
      </c>
      <c r="AY120" s="125" t="s">
        <v>154</v>
      </c>
      <c r="BK120" s="127">
        <f>BK121+BK130+BK135+BK148+BK156+BK163</f>
        <v>0</v>
      </c>
    </row>
    <row r="121" spans="2:65" s="9" customFormat="1" ht="19.899999999999999" customHeight="1">
      <c r="B121" s="119"/>
      <c r="D121" s="128" t="s">
        <v>136</v>
      </c>
      <c r="E121" s="128"/>
      <c r="F121" s="128"/>
      <c r="G121" s="128"/>
      <c r="H121" s="128"/>
      <c r="I121" s="128"/>
      <c r="J121" s="128"/>
      <c r="K121" s="128"/>
      <c r="L121" s="128"/>
      <c r="M121" s="128"/>
      <c r="N121" s="206">
        <f>BK121</f>
        <v>0</v>
      </c>
      <c r="O121" s="207"/>
      <c r="P121" s="207"/>
      <c r="Q121" s="207"/>
      <c r="R121" s="121"/>
      <c r="T121" s="122"/>
      <c r="W121" s="123">
        <f>SUM(W122:W129)</f>
        <v>4.5601200000000004</v>
      </c>
      <c r="Y121" s="123">
        <f>SUM(Y122:Y129)</f>
        <v>0</v>
      </c>
      <c r="AA121" s="124">
        <f>SUM(AA122:AA129)</f>
        <v>0</v>
      </c>
      <c r="AR121" s="125" t="s">
        <v>89</v>
      </c>
      <c r="AT121" s="126" t="s">
        <v>80</v>
      </c>
      <c r="AU121" s="126" t="s">
        <v>89</v>
      </c>
      <c r="AY121" s="125" t="s">
        <v>154</v>
      </c>
      <c r="BK121" s="127">
        <f>SUM(BK122:BK129)</f>
        <v>0</v>
      </c>
    </row>
    <row r="122" spans="2:65" s="1" customFormat="1" ht="25.5" customHeight="1">
      <c r="B122" s="32"/>
      <c r="C122" s="129" t="s">
        <v>89</v>
      </c>
      <c r="D122" s="129" t="s">
        <v>155</v>
      </c>
      <c r="E122" s="130" t="s">
        <v>406</v>
      </c>
      <c r="F122" s="211" t="s">
        <v>407</v>
      </c>
      <c r="G122" s="211"/>
      <c r="H122" s="211"/>
      <c r="I122" s="211"/>
      <c r="J122" s="131" t="s">
        <v>285</v>
      </c>
      <c r="K122" s="132">
        <v>0.91400000000000003</v>
      </c>
      <c r="L122" s="212"/>
      <c r="M122" s="212"/>
      <c r="N122" s="212">
        <f>ROUND(L122*K122,2)</f>
        <v>0</v>
      </c>
      <c r="O122" s="212"/>
      <c r="P122" s="212"/>
      <c r="Q122" s="212"/>
      <c r="R122" s="33"/>
      <c r="T122" s="133" t="s">
        <v>20</v>
      </c>
      <c r="U122" s="39" t="s">
        <v>46</v>
      </c>
      <c r="V122" s="134">
        <v>2.948</v>
      </c>
      <c r="W122" s="134">
        <f>V122*K122</f>
        <v>2.6944720000000002</v>
      </c>
      <c r="X122" s="134">
        <v>0</v>
      </c>
      <c r="Y122" s="134">
        <f>X122*K122</f>
        <v>0</v>
      </c>
      <c r="Z122" s="134">
        <v>0</v>
      </c>
      <c r="AA122" s="135">
        <f>Z122*K122</f>
        <v>0</v>
      </c>
      <c r="AR122" s="20" t="s">
        <v>159</v>
      </c>
      <c r="AT122" s="20" t="s">
        <v>155</v>
      </c>
      <c r="AU122" s="20" t="s">
        <v>124</v>
      </c>
      <c r="AY122" s="20" t="s">
        <v>154</v>
      </c>
      <c r="BE122" s="136">
        <f>IF(U122="základní",N122,0)</f>
        <v>0</v>
      </c>
      <c r="BF122" s="136">
        <f>IF(U122="snížená",N122,0)</f>
        <v>0</v>
      </c>
      <c r="BG122" s="136">
        <f>IF(U122="zákl. přenesená",N122,0)</f>
        <v>0</v>
      </c>
      <c r="BH122" s="136">
        <f>IF(U122="sníž. přenesená",N122,0)</f>
        <v>0</v>
      </c>
      <c r="BI122" s="136">
        <f>IF(U122="nulová",N122,0)</f>
        <v>0</v>
      </c>
      <c r="BJ122" s="20" t="s">
        <v>89</v>
      </c>
      <c r="BK122" s="136">
        <f>ROUND(L122*K122,2)</f>
        <v>0</v>
      </c>
      <c r="BL122" s="20" t="s">
        <v>159</v>
      </c>
      <c r="BM122" s="20" t="s">
        <v>723</v>
      </c>
    </row>
    <row r="123" spans="2:65" s="11" customFormat="1" ht="16.5" customHeight="1">
      <c r="B123" s="142"/>
      <c r="E123" s="143" t="s">
        <v>20</v>
      </c>
      <c r="F123" s="200" t="s">
        <v>724</v>
      </c>
      <c r="G123" s="201"/>
      <c r="H123" s="201"/>
      <c r="I123" s="201"/>
      <c r="K123" s="144">
        <v>0.91400000000000003</v>
      </c>
      <c r="R123" s="145"/>
      <c r="T123" s="146"/>
      <c r="AA123" s="147"/>
      <c r="AT123" s="143" t="s">
        <v>162</v>
      </c>
      <c r="AU123" s="143" t="s">
        <v>124</v>
      </c>
      <c r="AV123" s="11" t="s">
        <v>124</v>
      </c>
      <c r="AW123" s="11" t="s">
        <v>38</v>
      </c>
      <c r="AX123" s="11" t="s">
        <v>89</v>
      </c>
      <c r="AY123" s="143" t="s">
        <v>154</v>
      </c>
    </row>
    <row r="124" spans="2:65" s="1" customFormat="1" ht="38.25" customHeight="1">
      <c r="B124" s="32"/>
      <c r="C124" s="129" t="s">
        <v>124</v>
      </c>
      <c r="D124" s="129" t="s">
        <v>155</v>
      </c>
      <c r="E124" s="130" t="s">
        <v>410</v>
      </c>
      <c r="F124" s="211" t="s">
        <v>411</v>
      </c>
      <c r="G124" s="211"/>
      <c r="H124" s="211"/>
      <c r="I124" s="211"/>
      <c r="J124" s="131" t="s">
        <v>285</v>
      </c>
      <c r="K124" s="132">
        <v>0.91400000000000003</v>
      </c>
      <c r="L124" s="212"/>
      <c r="M124" s="212"/>
      <c r="N124" s="212">
        <f>ROUND(L124*K124,2)</f>
        <v>0</v>
      </c>
      <c r="O124" s="212"/>
      <c r="P124" s="212"/>
      <c r="Q124" s="212"/>
      <c r="R124" s="33"/>
      <c r="T124" s="133" t="s">
        <v>20</v>
      </c>
      <c r="U124" s="39" t="s">
        <v>46</v>
      </c>
      <c r="V124" s="134">
        <v>0.59</v>
      </c>
      <c r="W124" s="134">
        <f>V124*K124</f>
        <v>0.53925999999999996</v>
      </c>
      <c r="X124" s="134">
        <v>0</v>
      </c>
      <c r="Y124" s="134">
        <f>X124*K124</f>
        <v>0</v>
      </c>
      <c r="Z124" s="134">
        <v>0</v>
      </c>
      <c r="AA124" s="135">
        <f>Z124*K124</f>
        <v>0</v>
      </c>
      <c r="AR124" s="20" t="s">
        <v>159</v>
      </c>
      <c r="AT124" s="20" t="s">
        <v>155</v>
      </c>
      <c r="AU124" s="20" t="s">
        <v>124</v>
      </c>
      <c r="AY124" s="20" t="s">
        <v>154</v>
      </c>
      <c r="BE124" s="136">
        <f>IF(U124="základní",N124,0)</f>
        <v>0</v>
      </c>
      <c r="BF124" s="136">
        <f>IF(U124="snížená",N124,0)</f>
        <v>0</v>
      </c>
      <c r="BG124" s="136">
        <f>IF(U124="zákl. přenesená",N124,0)</f>
        <v>0</v>
      </c>
      <c r="BH124" s="136">
        <f>IF(U124="sníž. přenesená",N124,0)</f>
        <v>0</v>
      </c>
      <c r="BI124" s="136">
        <f>IF(U124="nulová",N124,0)</f>
        <v>0</v>
      </c>
      <c r="BJ124" s="20" t="s">
        <v>89</v>
      </c>
      <c r="BK124" s="136">
        <f>ROUND(L124*K124,2)</f>
        <v>0</v>
      </c>
      <c r="BL124" s="20" t="s">
        <v>159</v>
      </c>
      <c r="BM124" s="20" t="s">
        <v>725</v>
      </c>
    </row>
    <row r="125" spans="2:65" s="1" customFormat="1" ht="38.25" customHeight="1">
      <c r="B125" s="32"/>
      <c r="C125" s="129" t="s">
        <v>176</v>
      </c>
      <c r="D125" s="129" t="s">
        <v>155</v>
      </c>
      <c r="E125" s="130" t="s">
        <v>338</v>
      </c>
      <c r="F125" s="211" t="s">
        <v>339</v>
      </c>
      <c r="G125" s="211"/>
      <c r="H125" s="211"/>
      <c r="I125" s="211"/>
      <c r="J125" s="131" t="s">
        <v>168</v>
      </c>
      <c r="K125" s="132">
        <v>2.6110000000000002</v>
      </c>
      <c r="L125" s="212"/>
      <c r="M125" s="212"/>
      <c r="N125" s="212">
        <f>ROUND(L125*K125,2)</f>
        <v>0</v>
      </c>
      <c r="O125" s="212"/>
      <c r="P125" s="212"/>
      <c r="Q125" s="212"/>
      <c r="R125" s="33"/>
      <c r="T125" s="133" t="s">
        <v>20</v>
      </c>
      <c r="U125" s="39" t="s">
        <v>46</v>
      </c>
      <c r="V125" s="134">
        <v>0.50800000000000001</v>
      </c>
      <c r="W125" s="134">
        <f>V125*K125</f>
        <v>1.3263880000000001</v>
      </c>
      <c r="X125" s="134">
        <v>0</v>
      </c>
      <c r="Y125" s="134">
        <f>X125*K125</f>
        <v>0</v>
      </c>
      <c r="Z125" s="134">
        <v>0</v>
      </c>
      <c r="AA125" s="135">
        <f>Z125*K125</f>
        <v>0</v>
      </c>
      <c r="AR125" s="20" t="s">
        <v>159</v>
      </c>
      <c r="AT125" s="20" t="s">
        <v>155</v>
      </c>
      <c r="AU125" s="20" t="s">
        <v>124</v>
      </c>
      <c r="AY125" s="20" t="s">
        <v>154</v>
      </c>
      <c r="BE125" s="136">
        <f>IF(U125="základní",N125,0)</f>
        <v>0</v>
      </c>
      <c r="BF125" s="136">
        <f>IF(U125="snížená",N125,0)</f>
        <v>0</v>
      </c>
      <c r="BG125" s="136">
        <f>IF(U125="zákl. přenesená",N125,0)</f>
        <v>0</v>
      </c>
      <c r="BH125" s="136">
        <f>IF(U125="sníž. přenesená",N125,0)</f>
        <v>0</v>
      </c>
      <c r="BI125" s="136">
        <f>IF(U125="nulová",N125,0)</f>
        <v>0</v>
      </c>
      <c r="BJ125" s="20" t="s">
        <v>89</v>
      </c>
      <c r="BK125" s="136">
        <f>ROUND(L125*K125,2)</f>
        <v>0</v>
      </c>
      <c r="BL125" s="20" t="s">
        <v>159</v>
      </c>
      <c r="BM125" s="20" t="s">
        <v>726</v>
      </c>
    </row>
    <row r="126" spans="2:65" s="10" customFormat="1" ht="51" customHeight="1">
      <c r="B126" s="137"/>
      <c r="E126" s="138" t="s">
        <v>20</v>
      </c>
      <c r="F126" s="217" t="s">
        <v>341</v>
      </c>
      <c r="G126" s="218"/>
      <c r="H126" s="218"/>
      <c r="I126" s="218"/>
      <c r="K126" s="138" t="s">
        <v>20</v>
      </c>
      <c r="R126" s="139"/>
      <c r="T126" s="140"/>
      <c r="AA126" s="141"/>
      <c r="AT126" s="138" t="s">
        <v>162</v>
      </c>
      <c r="AU126" s="138" t="s">
        <v>124</v>
      </c>
      <c r="AV126" s="10" t="s">
        <v>89</v>
      </c>
      <c r="AW126" s="10" t="s">
        <v>38</v>
      </c>
      <c r="AX126" s="10" t="s">
        <v>81</v>
      </c>
      <c r="AY126" s="138" t="s">
        <v>154</v>
      </c>
    </row>
    <row r="127" spans="2:65" s="10" customFormat="1" ht="25.5" customHeight="1">
      <c r="B127" s="137"/>
      <c r="E127" s="138" t="s">
        <v>20</v>
      </c>
      <c r="F127" s="219" t="s">
        <v>342</v>
      </c>
      <c r="G127" s="220"/>
      <c r="H127" s="220"/>
      <c r="I127" s="220"/>
      <c r="K127" s="138" t="s">
        <v>20</v>
      </c>
      <c r="R127" s="139"/>
      <c r="T127" s="140"/>
      <c r="AA127" s="141"/>
      <c r="AT127" s="138" t="s">
        <v>162</v>
      </c>
      <c r="AU127" s="138" t="s">
        <v>124</v>
      </c>
      <c r="AV127" s="10" t="s">
        <v>89</v>
      </c>
      <c r="AW127" s="10" t="s">
        <v>38</v>
      </c>
      <c r="AX127" s="10" t="s">
        <v>81</v>
      </c>
      <c r="AY127" s="138" t="s">
        <v>154</v>
      </c>
    </row>
    <row r="128" spans="2:65" s="11" customFormat="1" ht="16.5" customHeight="1">
      <c r="B128" s="142"/>
      <c r="E128" s="143" t="s">
        <v>20</v>
      </c>
      <c r="F128" s="213" t="s">
        <v>727</v>
      </c>
      <c r="G128" s="214"/>
      <c r="H128" s="214"/>
      <c r="I128" s="214"/>
      <c r="K128" s="144">
        <v>2.6110000000000002</v>
      </c>
      <c r="R128" s="145"/>
      <c r="T128" s="146"/>
      <c r="AA128" s="147"/>
      <c r="AT128" s="143" t="s">
        <v>162</v>
      </c>
      <c r="AU128" s="143" t="s">
        <v>124</v>
      </c>
      <c r="AV128" s="11" t="s">
        <v>124</v>
      </c>
      <c r="AW128" s="11" t="s">
        <v>38</v>
      </c>
      <c r="AX128" s="11" t="s">
        <v>81</v>
      </c>
      <c r="AY128" s="143" t="s">
        <v>154</v>
      </c>
    </row>
    <row r="129" spans="2:65" s="12" customFormat="1" ht="16.5" customHeight="1">
      <c r="B129" s="148"/>
      <c r="E129" s="149" t="s">
        <v>20</v>
      </c>
      <c r="F129" s="215" t="s">
        <v>165</v>
      </c>
      <c r="G129" s="216"/>
      <c r="H129" s="216"/>
      <c r="I129" s="216"/>
      <c r="K129" s="150">
        <v>2.6110000000000002</v>
      </c>
      <c r="R129" s="151"/>
      <c r="T129" s="152"/>
      <c r="AA129" s="153"/>
      <c r="AT129" s="149" t="s">
        <v>162</v>
      </c>
      <c r="AU129" s="149" t="s">
        <v>124</v>
      </c>
      <c r="AV129" s="12" t="s">
        <v>159</v>
      </c>
      <c r="AW129" s="12" t="s">
        <v>38</v>
      </c>
      <c r="AX129" s="12" t="s">
        <v>89</v>
      </c>
      <c r="AY129" s="149" t="s">
        <v>154</v>
      </c>
    </row>
    <row r="130" spans="2:65" s="9" customFormat="1" ht="29.85" customHeight="1">
      <c r="B130" s="119"/>
      <c r="D130" s="128" t="s">
        <v>324</v>
      </c>
      <c r="E130" s="128"/>
      <c r="F130" s="128"/>
      <c r="G130" s="128"/>
      <c r="H130" s="128"/>
      <c r="I130" s="128"/>
      <c r="J130" s="128"/>
      <c r="K130" s="128"/>
      <c r="L130" s="128"/>
      <c r="M130" s="128"/>
      <c r="N130" s="206">
        <f>BK130</f>
        <v>0</v>
      </c>
      <c r="O130" s="207"/>
      <c r="P130" s="207"/>
      <c r="Q130" s="207"/>
      <c r="R130" s="121"/>
      <c r="T130" s="122"/>
      <c r="W130" s="123">
        <f>SUM(W131:W134)</f>
        <v>2.6014049999999997</v>
      </c>
      <c r="Y130" s="123">
        <f>SUM(Y131:Y134)</f>
        <v>2.5291666499999996</v>
      </c>
      <c r="AA130" s="124">
        <f>SUM(AA131:AA134)</f>
        <v>0</v>
      </c>
      <c r="AR130" s="125" t="s">
        <v>89</v>
      </c>
      <c r="AT130" s="126" t="s">
        <v>80</v>
      </c>
      <c r="AU130" s="126" t="s">
        <v>89</v>
      </c>
      <c r="AY130" s="125" t="s">
        <v>154</v>
      </c>
      <c r="BK130" s="127">
        <f>SUM(BK131:BK134)</f>
        <v>0</v>
      </c>
    </row>
    <row r="131" spans="2:65" s="1" customFormat="1" ht="25.5" customHeight="1">
      <c r="B131" s="32"/>
      <c r="C131" s="129" t="s">
        <v>159</v>
      </c>
      <c r="D131" s="129" t="s">
        <v>155</v>
      </c>
      <c r="E131" s="130" t="s">
        <v>728</v>
      </c>
      <c r="F131" s="211" t="s">
        <v>729</v>
      </c>
      <c r="G131" s="211"/>
      <c r="H131" s="211"/>
      <c r="I131" s="211"/>
      <c r="J131" s="131" t="s">
        <v>285</v>
      </c>
      <c r="K131" s="132">
        <v>1.0049999999999999</v>
      </c>
      <c r="L131" s="212"/>
      <c r="M131" s="212"/>
      <c r="N131" s="212">
        <f>ROUND(L131*K131,2)</f>
        <v>0</v>
      </c>
      <c r="O131" s="212"/>
      <c r="P131" s="212"/>
      <c r="Q131" s="212"/>
      <c r="R131" s="33"/>
      <c r="T131" s="133" t="s">
        <v>20</v>
      </c>
      <c r="U131" s="39" t="s">
        <v>46</v>
      </c>
      <c r="V131" s="134">
        <v>0.629</v>
      </c>
      <c r="W131" s="134">
        <f>V131*K131</f>
        <v>0.63214499999999996</v>
      </c>
      <c r="X131" s="134">
        <v>2.45329</v>
      </c>
      <c r="Y131" s="134">
        <f>X131*K131</f>
        <v>2.4655564499999998</v>
      </c>
      <c r="Z131" s="134">
        <v>0</v>
      </c>
      <c r="AA131" s="135">
        <f>Z131*K131</f>
        <v>0</v>
      </c>
      <c r="AR131" s="20" t="s">
        <v>159</v>
      </c>
      <c r="AT131" s="20" t="s">
        <v>155</v>
      </c>
      <c r="AU131" s="20" t="s">
        <v>124</v>
      </c>
      <c r="AY131" s="20" t="s">
        <v>154</v>
      </c>
      <c r="BE131" s="136">
        <f>IF(U131="základní",N131,0)</f>
        <v>0</v>
      </c>
      <c r="BF131" s="136">
        <f>IF(U131="snížená",N131,0)</f>
        <v>0</v>
      </c>
      <c r="BG131" s="136">
        <f>IF(U131="zákl. přenesená",N131,0)</f>
        <v>0</v>
      </c>
      <c r="BH131" s="136">
        <f>IF(U131="sníž. přenesená",N131,0)</f>
        <v>0</v>
      </c>
      <c r="BI131" s="136">
        <f>IF(U131="nulová",N131,0)</f>
        <v>0</v>
      </c>
      <c r="BJ131" s="20" t="s">
        <v>89</v>
      </c>
      <c r="BK131" s="136">
        <f>ROUND(L131*K131,2)</f>
        <v>0</v>
      </c>
      <c r="BL131" s="20" t="s">
        <v>159</v>
      </c>
      <c r="BM131" s="20" t="s">
        <v>730</v>
      </c>
    </row>
    <row r="132" spans="2:65" s="11" customFormat="1" ht="25.5" customHeight="1">
      <c r="B132" s="142"/>
      <c r="E132" s="143" t="s">
        <v>20</v>
      </c>
      <c r="F132" s="200" t="s">
        <v>731</v>
      </c>
      <c r="G132" s="201"/>
      <c r="H132" s="201"/>
      <c r="I132" s="201"/>
      <c r="K132" s="144">
        <v>1.0049999999999999</v>
      </c>
      <c r="R132" s="145"/>
      <c r="T132" s="146"/>
      <c r="AA132" s="147"/>
      <c r="AT132" s="143" t="s">
        <v>162</v>
      </c>
      <c r="AU132" s="143" t="s">
        <v>124</v>
      </c>
      <c r="AV132" s="11" t="s">
        <v>124</v>
      </c>
      <c r="AW132" s="11" t="s">
        <v>38</v>
      </c>
      <c r="AX132" s="11" t="s">
        <v>89</v>
      </c>
      <c r="AY132" s="143" t="s">
        <v>154</v>
      </c>
    </row>
    <row r="133" spans="2:65" s="1" customFormat="1" ht="25.5" customHeight="1">
      <c r="B133" s="32"/>
      <c r="C133" s="129" t="s">
        <v>187</v>
      </c>
      <c r="D133" s="129" t="s">
        <v>155</v>
      </c>
      <c r="E133" s="130" t="s">
        <v>732</v>
      </c>
      <c r="F133" s="211" t="s">
        <v>733</v>
      </c>
      <c r="G133" s="211"/>
      <c r="H133" s="211"/>
      <c r="I133" s="211"/>
      <c r="J133" s="131" t="s">
        <v>296</v>
      </c>
      <c r="K133" s="132">
        <v>0.06</v>
      </c>
      <c r="L133" s="212"/>
      <c r="M133" s="212"/>
      <c r="N133" s="212">
        <f>ROUND(L133*K133,2)</f>
        <v>0</v>
      </c>
      <c r="O133" s="212"/>
      <c r="P133" s="212"/>
      <c r="Q133" s="212"/>
      <c r="R133" s="33"/>
      <c r="T133" s="133" t="s">
        <v>20</v>
      </c>
      <c r="U133" s="39" t="s">
        <v>46</v>
      </c>
      <c r="V133" s="134">
        <v>32.820999999999998</v>
      </c>
      <c r="W133" s="134">
        <f>V133*K133</f>
        <v>1.9692599999999998</v>
      </c>
      <c r="X133" s="134">
        <v>1.0601700000000001</v>
      </c>
      <c r="Y133" s="134">
        <f>X133*K133</f>
        <v>6.3610200000000006E-2</v>
      </c>
      <c r="Z133" s="134">
        <v>0</v>
      </c>
      <c r="AA133" s="135">
        <f>Z133*K133</f>
        <v>0</v>
      </c>
      <c r="AR133" s="20" t="s">
        <v>159</v>
      </c>
      <c r="AT133" s="20" t="s">
        <v>155</v>
      </c>
      <c r="AU133" s="20" t="s">
        <v>124</v>
      </c>
      <c r="AY133" s="20" t="s">
        <v>154</v>
      </c>
      <c r="BE133" s="136">
        <f>IF(U133="základní",N133,0)</f>
        <v>0</v>
      </c>
      <c r="BF133" s="136">
        <f>IF(U133="snížená",N133,0)</f>
        <v>0</v>
      </c>
      <c r="BG133" s="136">
        <f>IF(U133="zákl. přenesená",N133,0)</f>
        <v>0</v>
      </c>
      <c r="BH133" s="136">
        <f>IF(U133="sníž. přenesená",N133,0)</f>
        <v>0</v>
      </c>
      <c r="BI133" s="136">
        <f>IF(U133="nulová",N133,0)</f>
        <v>0</v>
      </c>
      <c r="BJ133" s="20" t="s">
        <v>89</v>
      </c>
      <c r="BK133" s="136">
        <f>ROUND(L133*K133,2)</f>
        <v>0</v>
      </c>
      <c r="BL133" s="20" t="s">
        <v>159</v>
      </c>
      <c r="BM133" s="20" t="s">
        <v>734</v>
      </c>
    </row>
    <row r="134" spans="2:65" s="11" customFormat="1" ht="25.5" customHeight="1">
      <c r="B134" s="142"/>
      <c r="E134" s="143" t="s">
        <v>20</v>
      </c>
      <c r="F134" s="200" t="s">
        <v>735</v>
      </c>
      <c r="G134" s="201"/>
      <c r="H134" s="201"/>
      <c r="I134" s="201"/>
      <c r="K134" s="144">
        <v>0.06</v>
      </c>
      <c r="R134" s="145"/>
      <c r="T134" s="146"/>
      <c r="AA134" s="147"/>
      <c r="AT134" s="143" t="s">
        <v>162</v>
      </c>
      <c r="AU134" s="143" t="s">
        <v>124</v>
      </c>
      <c r="AV134" s="11" t="s">
        <v>124</v>
      </c>
      <c r="AW134" s="11" t="s">
        <v>38</v>
      </c>
      <c r="AX134" s="11" t="s">
        <v>89</v>
      </c>
      <c r="AY134" s="143" t="s">
        <v>154</v>
      </c>
    </row>
    <row r="135" spans="2:65" s="9" customFormat="1" ht="29.85" customHeight="1">
      <c r="B135" s="119"/>
      <c r="D135" s="128" t="s">
        <v>395</v>
      </c>
      <c r="E135" s="128"/>
      <c r="F135" s="128"/>
      <c r="G135" s="128"/>
      <c r="H135" s="128"/>
      <c r="I135" s="128"/>
      <c r="J135" s="128"/>
      <c r="K135" s="128"/>
      <c r="L135" s="128"/>
      <c r="M135" s="128"/>
      <c r="N135" s="206">
        <f>BK135</f>
        <v>0</v>
      </c>
      <c r="O135" s="207"/>
      <c r="P135" s="207"/>
      <c r="Q135" s="207"/>
      <c r="R135" s="121"/>
      <c r="T135" s="122"/>
      <c r="W135" s="123">
        <f>SUM(W136:W147)</f>
        <v>2.6851019999999997</v>
      </c>
      <c r="Y135" s="123">
        <f>SUM(Y136:Y147)</f>
        <v>0.90058413999999998</v>
      </c>
      <c r="AA135" s="124">
        <f>SUM(AA136:AA147)</f>
        <v>0</v>
      </c>
      <c r="AR135" s="125" t="s">
        <v>89</v>
      </c>
      <c r="AT135" s="126" t="s">
        <v>80</v>
      </c>
      <c r="AU135" s="126" t="s">
        <v>89</v>
      </c>
      <c r="AY135" s="125" t="s">
        <v>154</v>
      </c>
      <c r="BK135" s="127">
        <f>SUM(BK136:BK147)</f>
        <v>0</v>
      </c>
    </row>
    <row r="136" spans="2:65" s="1" customFormat="1" ht="25.5" customHeight="1">
      <c r="B136" s="32"/>
      <c r="C136" s="129" t="s">
        <v>191</v>
      </c>
      <c r="D136" s="129" t="s">
        <v>155</v>
      </c>
      <c r="E136" s="130" t="s">
        <v>736</v>
      </c>
      <c r="F136" s="211" t="s">
        <v>737</v>
      </c>
      <c r="G136" s="211"/>
      <c r="H136" s="211"/>
      <c r="I136" s="211"/>
      <c r="J136" s="131" t="s">
        <v>285</v>
      </c>
      <c r="K136" s="132">
        <v>0.35</v>
      </c>
      <c r="L136" s="212"/>
      <c r="M136" s="212"/>
      <c r="N136" s="212">
        <f>ROUND(L136*K136,2)</f>
        <v>0</v>
      </c>
      <c r="O136" s="212"/>
      <c r="P136" s="212"/>
      <c r="Q136" s="212"/>
      <c r="R136" s="33"/>
      <c r="T136" s="133" t="s">
        <v>20</v>
      </c>
      <c r="U136" s="39" t="s">
        <v>46</v>
      </c>
      <c r="V136" s="134">
        <v>2.5129999999999999</v>
      </c>
      <c r="W136" s="134">
        <f>V136*K136</f>
        <v>0.87954999999999994</v>
      </c>
      <c r="X136" s="134">
        <v>2.4533700000000001</v>
      </c>
      <c r="Y136" s="134">
        <f>X136*K136</f>
        <v>0.85867949999999993</v>
      </c>
      <c r="Z136" s="134">
        <v>0</v>
      </c>
      <c r="AA136" s="135">
        <f>Z136*K136</f>
        <v>0</v>
      </c>
      <c r="AR136" s="20" t="s">
        <v>159</v>
      </c>
      <c r="AT136" s="20" t="s">
        <v>155</v>
      </c>
      <c r="AU136" s="20" t="s">
        <v>124</v>
      </c>
      <c r="AY136" s="20" t="s">
        <v>154</v>
      </c>
      <c r="BE136" s="136">
        <f>IF(U136="základní",N136,0)</f>
        <v>0</v>
      </c>
      <c r="BF136" s="136">
        <f>IF(U136="snížená",N136,0)</f>
        <v>0</v>
      </c>
      <c r="BG136" s="136">
        <f>IF(U136="zákl. přenesená",N136,0)</f>
        <v>0</v>
      </c>
      <c r="BH136" s="136">
        <f>IF(U136="sníž. přenesená",N136,0)</f>
        <v>0</v>
      </c>
      <c r="BI136" s="136">
        <f>IF(U136="nulová",N136,0)</f>
        <v>0</v>
      </c>
      <c r="BJ136" s="20" t="s">
        <v>89</v>
      </c>
      <c r="BK136" s="136">
        <f>ROUND(L136*K136,2)</f>
        <v>0</v>
      </c>
      <c r="BL136" s="20" t="s">
        <v>159</v>
      </c>
      <c r="BM136" s="20" t="s">
        <v>738</v>
      </c>
    </row>
    <row r="137" spans="2:65" s="10" customFormat="1" ht="25.5" customHeight="1">
      <c r="B137" s="137"/>
      <c r="E137" s="138" t="s">
        <v>20</v>
      </c>
      <c r="F137" s="217" t="s">
        <v>739</v>
      </c>
      <c r="G137" s="218"/>
      <c r="H137" s="218"/>
      <c r="I137" s="218"/>
      <c r="K137" s="138" t="s">
        <v>20</v>
      </c>
      <c r="R137" s="139"/>
      <c r="T137" s="140"/>
      <c r="AA137" s="141"/>
      <c r="AT137" s="138" t="s">
        <v>162</v>
      </c>
      <c r="AU137" s="138" t="s">
        <v>124</v>
      </c>
      <c r="AV137" s="10" t="s">
        <v>89</v>
      </c>
      <c r="AW137" s="10" t="s">
        <v>38</v>
      </c>
      <c r="AX137" s="10" t="s">
        <v>81</v>
      </c>
      <c r="AY137" s="138" t="s">
        <v>154</v>
      </c>
    </row>
    <row r="138" spans="2:65" s="11" customFormat="1" ht="16.5" customHeight="1">
      <c r="B138" s="142"/>
      <c r="E138" s="143" t="s">
        <v>20</v>
      </c>
      <c r="F138" s="213" t="s">
        <v>740</v>
      </c>
      <c r="G138" s="214"/>
      <c r="H138" s="214"/>
      <c r="I138" s="214"/>
      <c r="K138" s="144">
        <v>0.35</v>
      </c>
      <c r="R138" s="145"/>
      <c r="T138" s="146"/>
      <c r="AA138" s="147"/>
      <c r="AT138" s="143" t="s">
        <v>162</v>
      </c>
      <c r="AU138" s="143" t="s">
        <v>124</v>
      </c>
      <c r="AV138" s="11" t="s">
        <v>124</v>
      </c>
      <c r="AW138" s="11" t="s">
        <v>38</v>
      </c>
      <c r="AX138" s="11" t="s">
        <v>89</v>
      </c>
      <c r="AY138" s="143" t="s">
        <v>154</v>
      </c>
    </row>
    <row r="139" spans="2:65" s="1" customFormat="1" ht="25.5" customHeight="1">
      <c r="B139" s="32"/>
      <c r="C139" s="129" t="s">
        <v>195</v>
      </c>
      <c r="D139" s="129" t="s">
        <v>155</v>
      </c>
      <c r="E139" s="130" t="s">
        <v>741</v>
      </c>
      <c r="F139" s="211" t="s">
        <v>742</v>
      </c>
      <c r="G139" s="211"/>
      <c r="H139" s="211"/>
      <c r="I139" s="211"/>
      <c r="J139" s="131" t="s">
        <v>296</v>
      </c>
      <c r="K139" s="132">
        <v>3.2000000000000001E-2</v>
      </c>
      <c r="L139" s="212"/>
      <c r="M139" s="212"/>
      <c r="N139" s="212">
        <f>ROUND(L139*K139,2)</f>
        <v>0</v>
      </c>
      <c r="O139" s="212"/>
      <c r="P139" s="212"/>
      <c r="Q139" s="212"/>
      <c r="R139" s="33"/>
      <c r="T139" s="133" t="s">
        <v>20</v>
      </c>
      <c r="U139" s="39" t="s">
        <v>46</v>
      </c>
      <c r="V139" s="134">
        <v>15.211</v>
      </c>
      <c r="W139" s="134">
        <f>V139*K139</f>
        <v>0.48675200000000002</v>
      </c>
      <c r="X139" s="134">
        <v>1.06277</v>
      </c>
      <c r="Y139" s="134">
        <f>X139*K139</f>
        <v>3.400864E-2</v>
      </c>
      <c r="Z139" s="134">
        <v>0</v>
      </c>
      <c r="AA139" s="135">
        <f>Z139*K139</f>
        <v>0</v>
      </c>
      <c r="AR139" s="20" t="s">
        <v>159</v>
      </c>
      <c r="AT139" s="20" t="s">
        <v>155</v>
      </c>
      <c r="AU139" s="20" t="s">
        <v>124</v>
      </c>
      <c r="AY139" s="20" t="s">
        <v>154</v>
      </c>
      <c r="BE139" s="136">
        <f>IF(U139="základní",N139,0)</f>
        <v>0</v>
      </c>
      <c r="BF139" s="136">
        <f>IF(U139="snížená",N139,0)</f>
        <v>0</v>
      </c>
      <c r="BG139" s="136">
        <f>IF(U139="zákl. přenesená",N139,0)</f>
        <v>0</v>
      </c>
      <c r="BH139" s="136">
        <f>IF(U139="sníž. přenesená",N139,0)</f>
        <v>0</v>
      </c>
      <c r="BI139" s="136">
        <f>IF(U139="nulová",N139,0)</f>
        <v>0</v>
      </c>
      <c r="BJ139" s="20" t="s">
        <v>89</v>
      </c>
      <c r="BK139" s="136">
        <f>ROUND(L139*K139,2)</f>
        <v>0</v>
      </c>
      <c r="BL139" s="20" t="s">
        <v>159</v>
      </c>
      <c r="BM139" s="20" t="s">
        <v>743</v>
      </c>
    </row>
    <row r="140" spans="2:65" s="11" customFormat="1" ht="25.5" customHeight="1">
      <c r="B140" s="142"/>
      <c r="E140" s="143" t="s">
        <v>20</v>
      </c>
      <c r="F140" s="200" t="s">
        <v>744</v>
      </c>
      <c r="G140" s="201"/>
      <c r="H140" s="201"/>
      <c r="I140" s="201"/>
      <c r="K140" s="144">
        <v>3.2000000000000001E-2</v>
      </c>
      <c r="R140" s="145"/>
      <c r="T140" s="146"/>
      <c r="AA140" s="147"/>
      <c r="AT140" s="143" t="s">
        <v>162</v>
      </c>
      <c r="AU140" s="143" t="s">
        <v>124</v>
      </c>
      <c r="AV140" s="11" t="s">
        <v>124</v>
      </c>
      <c r="AW140" s="11" t="s">
        <v>38</v>
      </c>
      <c r="AX140" s="11" t="s">
        <v>89</v>
      </c>
      <c r="AY140" s="143" t="s">
        <v>154</v>
      </c>
    </row>
    <row r="141" spans="2:65" s="1" customFormat="1" ht="25.5" customHeight="1">
      <c r="B141" s="32"/>
      <c r="C141" s="129" t="s">
        <v>202</v>
      </c>
      <c r="D141" s="129" t="s">
        <v>155</v>
      </c>
      <c r="E141" s="130" t="s">
        <v>745</v>
      </c>
      <c r="F141" s="211" t="s">
        <v>746</v>
      </c>
      <c r="G141" s="211"/>
      <c r="H141" s="211"/>
      <c r="I141" s="211"/>
      <c r="J141" s="131" t="s">
        <v>168</v>
      </c>
      <c r="K141" s="132">
        <v>1.2</v>
      </c>
      <c r="L141" s="212"/>
      <c r="M141" s="212"/>
      <c r="N141" s="212">
        <f>ROUND(L141*K141,2)</f>
        <v>0</v>
      </c>
      <c r="O141" s="212"/>
      <c r="P141" s="212"/>
      <c r="Q141" s="212"/>
      <c r="R141" s="33"/>
      <c r="T141" s="133" t="s">
        <v>20</v>
      </c>
      <c r="U141" s="39" t="s">
        <v>46</v>
      </c>
      <c r="V141" s="134">
        <v>0.83899999999999997</v>
      </c>
      <c r="W141" s="134">
        <f>V141*K141</f>
        <v>1.0067999999999999</v>
      </c>
      <c r="X141" s="134">
        <v>6.5799999999999999E-3</v>
      </c>
      <c r="Y141" s="134">
        <f>X141*K141</f>
        <v>7.8960000000000002E-3</v>
      </c>
      <c r="Z141" s="134">
        <v>0</v>
      </c>
      <c r="AA141" s="135">
        <f>Z141*K141</f>
        <v>0</v>
      </c>
      <c r="AR141" s="20" t="s">
        <v>159</v>
      </c>
      <c r="AT141" s="20" t="s">
        <v>155</v>
      </c>
      <c r="AU141" s="20" t="s">
        <v>124</v>
      </c>
      <c r="AY141" s="20" t="s">
        <v>154</v>
      </c>
      <c r="BE141" s="136">
        <f>IF(U141="základní",N141,0)</f>
        <v>0</v>
      </c>
      <c r="BF141" s="136">
        <f>IF(U141="snížená",N141,0)</f>
        <v>0</v>
      </c>
      <c r="BG141" s="136">
        <f>IF(U141="zákl. přenesená",N141,0)</f>
        <v>0</v>
      </c>
      <c r="BH141" s="136">
        <f>IF(U141="sníž. přenesená",N141,0)</f>
        <v>0</v>
      </c>
      <c r="BI141" s="136">
        <f>IF(U141="nulová",N141,0)</f>
        <v>0</v>
      </c>
      <c r="BJ141" s="20" t="s">
        <v>89</v>
      </c>
      <c r="BK141" s="136">
        <f>ROUND(L141*K141,2)</f>
        <v>0</v>
      </c>
      <c r="BL141" s="20" t="s">
        <v>159</v>
      </c>
      <c r="BM141" s="20" t="s">
        <v>747</v>
      </c>
    </row>
    <row r="142" spans="2:65" s="10" customFormat="1" ht="16.5" customHeight="1">
      <c r="B142" s="137"/>
      <c r="E142" s="138" t="s">
        <v>20</v>
      </c>
      <c r="F142" s="217" t="s">
        <v>748</v>
      </c>
      <c r="G142" s="218"/>
      <c r="H142" s="218"/>
      <c r="I142" s="218"/>
      <c r="K142" s="138" t="s">
        <v>20</v>
      </c>
      <c r="R142" s="139"/>
      <c r="T142" s="140"/>
      <c r="AA142" s="141"/>
      <c r="AT142" s="138" t="s">
        <v>162</v>
      </c>
      <c r="AU142" s="138" t="s">
        <v>124</v>
      </c>
      <c r="AV142" s="10" t="s">
        <v>89</v>
      </c>
      <c r="AW142" s="10" t="s">
        <v>38</v>
      </c>
      <c r="AX142" s="10" t="s">
        <v>81</v>
      </c>
      <c r="AY142" s="138" t="s">
        <v>154</v>
      </c>
    </row>
    <row r="143" spans="2:65" s="11" customFormat="1" ht="16.5" customHeight="1">
      <c r="B143" s="142"/>
      <c r="E143" s="143" t="s">
        <v>20</v>
      </c>
      <c r="F143" s="213" t="s">
        <v>749</v>
      </c>
      <c r="G143" s="214"/>
      <c r="H143" s="214"/>
      <c r="I143" s="214"/>
      <c r="K143" s="144">
        <v>0.69899999999999995</v>
      </c>
      <c r="R143" s="145"/>
      <c r="T143" s="146"/>
      <c r="AA143" s="147"/>
      <c r="AT143" s="143" t="s">
        <v>162</v>
      </c>
      <c r="AU143" s="143" t="s">
        <v>124</v>
      </c>
      <c r="AV143" s="11" t="s">
        <v>124</v>
      </c>
      <c r="AW143" s="11" t="s">
        <v>38</v>
      </c>
      <c r="AX143" s="11" t="s">
        <v>81</v>
      </c>
      <c r="AY143" s="143" t="s">
        <v>154</v>
      </c>
    </row>
    <row r="144" spans="2:65" s="10" customFormat="1" ht="16.5" customHeight="1">
      <c r="B144" s="137"/>
      <c r="E144" s="138" t="s">
        <v>20</v>
      </c>
      <c r="F144" s="219" t="s">
        <v>750</v>
      </c>
      <c r="G144" s="220"/>
      <c r="H144" s="220"/>
      <c r="I144" s="220"/>
      <c r="K144" s="138" t="s">
        <v>20</v>
      </c>
      <c r="R144" s="139"/>
      <c r="T144" s="140"/>
      <c r="AA144" s="141"/>
      <c r="AT144" s="138" t="s">
        <v>162</v>
      </c>
      <c r="AU144" s="138" t="s">
        <v>124</v>
      </c>
      <c r="AV144" s="10" t="s">
        <v>89</v>
      </c>
      <c r="AW144" s="10" t="s">
        <v>38</v>
      </c>
      <c r="AX144" s="10" t="s">
        <v>81</v>
      </c>
      <c r="AY144" s="138" t="s">
        <v>154</v>
      </c>
    </row>
    <row r="145" spans="2:65" s="11" customFormat="1" ht="16.5" customHeight="1">
      <c r="B145" s="142"/>
      <c r="E145" s="143" t="s">
        <v>20</v>
      </c>
      <c r="F145" s="213" t="s">
        <v>751</v>
      </c>
      <c r="G145" s="214"/>
      <c r="H145" s="214"/>
      <c r="I145" s="214"/>
      <c r="K145" s="144">
        <v>0.501</v>
      </c>
      <c r="R145" s="145"/>
      <c r="T145" s="146"/>
      <c r="AA145" s="147"/>
      <c r="AT145" s="143" t="s">
        <v>162</v>
      </c>
      <c r="AU145" s="143" t="s">
        <v>124</v>
      </c>
      <c r="AV145" s="11" t="s">
        <v>124</v>
      </c>
      <c r="AW145" s="11" t="s">
        <v>38</v>
      </c>
      <c r="AX145" s="11" t="s">
        <v>81</v>
      </c>
      <c r="AY145" s="143" t="s">
        <v>154</v>
      </c>
    </row>
    <row r="146" spans="2:65" s="12" customFormat="1" ht="16.5" customHeight="1">
      <c r="B146" s="148"/>
      <c r="E146" s="149" t="s">
        <v>20</v>
      </c>
      <c r="F146" s="215" t="s">
        <v>165</v>
      </c>
      <c r="G146" s="216"/>
      <c r="H146" s="216"/>
      <c r="I146" s="216"/>
      <c r="K146" s="150">
        <v>1.2</v>
      </c>
      <c r="R146" s="151"/>
      <c r="T146" s="152"/>
      <c r="AA146" s="153"/>
      <c r="AT146" s="149" t="s">
        <v>162</v>
      </c>
      <c r="AU146" s="149" t="s">
        <v>124</v>
      </c>
      <c r="AV146" s="12" t="s">
        <v>159</v>
      </c>
      <c r="AW146" s="12" t="s">
        <v>38</v>
      </c>
      <c r="AX146" s="12" t="s">
        <v>89</v>
      </c>
      <c r="AY146" s="149" t="s">
        <v>154</v>
      </c>
    </row>
    <row r="147" spans="2:65" s="1" customFormat="1" ht="25.5" customHeight="1">
      <c r="B147" s="32"/>
      <c r="C147" s="129" t="s">
        <v>207</v>
      </c>
      <c r="D147" s="129" t="s">
        <v>155</v>
      </c>
      <c r="E147" s="130" t="s">
        <v>752</v>
      </c>
      <c r="F147" s="211" t="s">
        <v>753</v>
      </c>
      <c r="G147" s="211"/>
      <c r="H147" s="211"/>
      <c r="I147" s="211"/>
      <c r="J147" s="131" t="s">
        <v>168</v>
      </c>
      <c r="K147" s="132">
        <v>1.2</v>
      </c>
      <c r="L147" s="212"/>
      <c r="M147" s="212"/>
      <c r="N147" s="212">
        <f>ROUND(L147*K147,2)</f>
        <v>0</v>
      </c>
      <c r="O147" s="212"/>
      <c r="P147" s="212"/>
      <c r="Q147" s="212"/>
      <c r="R147" s="33"/>
      <c r="T147" s="133" t="s">
        <v>20</v>
      </c>
      <c r="U147" s="39" t="s">
        <v>46</v>
      </c>
      <c r="V147" s="134">
        <v>0.26</v>
      </c>
      <c r="W147" s="134">
        <f>V147*K147</f>
        <v>0.312</v>
      </c>
      <c r="X147" s="134">
        <v>0</v>
      </c>
      <c r="Y147" s="134">
        <f>X147*K147</f>
        <v>0</v>
      </c>
      <c r="Z147" s="134">
        <v>0</v>
      </c>
      <c r="AA147" s="135">
        <f>Z147*K147</f>
        <v>0</v>
      </c>
      <c r="AR147" s="20" t="s">
        <v>159</v>
      </c>
      <c r="AT147" s="20" t="s">
        <v>155</v>
      </c>
      <c r="AU147" s="20" t="s">
        <v>124</v>
      </c>
      <c r="AY147" s="20" t="s">
        <v>154</v>
      </c>
      <c r="BE147" s="136">
        <f>IF(U147="základní",N147,0)</f>
        <v>0</v>
      </c>
      <c r="BF147" s="136">
        <f>IF(U147="snížená",N147,0)</f>
        <v>0</v>
      </c>
      <c r="BG147" s="136">
        <f>IF(U147="zákl. přenesená",N147,0)</f>
        <v>0</v>
      </c>
      <c r="BH147" s="136">
        <f>IF(U147="sníž. přenesená",N147,0)</f>
        <v>0</v>
      </c>
      <c r="BI147" s="136">
        <f>IF(U147="nulová",N147,0)</f>
        <v>0</v>
      </c>
      <c r="BJ147" s="20" t="s">
        <v>89</v>
      </c>
      <c r="BK147" s="136">
        <f>ROUND(L147*K147,2)</f>
        <v>0</v>
      </c>
      <c r="BL147" s="20" t="s">
        <v>159</v>
      </c>
      <c r="BM147" s="20" t="s">
        <v>754</v>
      </c>
    </row>
    <row r="148" spans="2:65" s="9" customFormat="1" ht="29.85" customHeight="1">
      <c r="B148" s="119"/>
      <c r="D148" s="128" t="s">
        <v>722</v>
      </c>
      <c r="E148" s="128"/>
      <c r="F148" s="128"/>
      <c r="G148" s="128"/>
      <c r="H148" s="128"/>
      <c r="I148" s="128"/>
      <c r="J148" s="128"/>
      <c r="K148" s="128"/>
      <c r="L148" s="128"/>
      <c r="M148" s="128"/>
      <c r="N148" s="208">
        <f>BK148</f>
        <v>0</v>
      </c>
      <c r="O148" s="209"/>
      <c r="P148" s="209"/>
      <c r="Q148" s="209"/>
      <c r="R148" s="121"/>
      <c r="T148" s="122"/>
      <c r="W148" s="123">
        <f>SUM(W149:W155)</f>
        <v>0.48860099999999995</v>
      </c>
      <c r="Y148" s="123">
        <f>SUM(Y149:Y155)</f>
        <v>5.5360800000000005E-3</v>
      </c>
      <c r="AA148" s="124">
        <f>SUM(AA149:AA155)</f>
        <v>0</v>
      </c>
      <c r="AR148" s="125" t="s">
        <v>89</v>
      </c>
      <c r="AT148" s="126" t="s">
        <v>80</v>
      </c>
      <c r="AU148" s="126" t="s">
        <v>89</v>
      </c>
      <c r="AY148" s="125" t="s">
        <v>154</v>
      </c>
      <c r="BK148" s="127">
        <f>SUM(BK149:BK155)</f>
        <v>0</v>
      </c>
    </row>
    <row r="149" spans="2:65" s="1" customFormat="1" ht="25.5" customHeight="1">
      <c r="B149" s="32"/>
      <c r="C149" s="129" t="s">
        <v>212</v>
      </c>
      <c r="D149" s="129" t="s">
        <v>155</v>
      </c>
      <c r="E149" s="130" t="s">
        <v>755</v>
      </c>
      <c r="F149" s="211" t="s">
        <v>756</v>
      </c>
      <c r="G149" s="211"/>
      <c r="H149" s="211"/>
      <c r="I149" s="211"/>
      <c r="J149" s="131" t="s">
        <v>168</v>
      </c>
      <c r="K149" s="132">
        <v>0.69899999999999995</v>
      </c>
      <c r="L149" s="212"/>
      <c r="M149" s="212"/>
      <c r="N149" s="212">
        <f>ROUND(L149*K149,2)</f>
        <v>0</v>
      </c>
      <c r="O149" s="212"/>
      <c r="P149" s="212"/>
      <c r="Q149" s="212"/>
      <c r="R149" s="33"/>
      <c r="T149" s="133" t="s">
        <v>20</v>
      </c>
      <c r="U149" s="39" t="s">
        <v>46</v>
      </c>
      <c r="V149" s="134">
        <v>7.3999999999999996E-2</v>
      </c>
      <c r="W149" s="134">
        <f>V149*K149</f>
        <v>5.1725999999999994E-2</v>
      </c>
      <c r="X149" s="134">
        <v>2.5999999999999998E-4</v>
      </c>
      <c r="Y149" s="134">
        <f>X149*K149</f>
        <v>1.8173999999999998E-4</v>
      </c>
      <c r="Z149" s="134">
        <v>0</v>
      </c>
      <c r="AA149" s="135">
        <f>Z149*K149</f>
        <v>0</v>
      </c>
      <c r="AR149" s="20" t="s">
        <v>159</v>
      </c>
      <c r="AT149" s="20" t="s">
        <v>155</v>
      </c>
      <c r="AU149" s="20" t="s">
        <v>124</v>
      </c>
      <c r="AY149" s="20" t="s">
        <v>154</v>
      </c>
      <c r="BE149" s="136">
        <f>IF(U149="základní",N149,0)</f>
        <v>0</v>
      </c>
      <c r="BF149" s="136">
        <f>IF(U149="snížená",N149,0)</f>
        <v>0</v>
      </c>
      <c r="BG149" s="136">
        <f>IF(U149="zákl. přenesená",N149,0)</f>
        <v>0</v>
      </c>
      <c r="BH149" s="136">
        <f>IF(U149="sníž. přenesená",N149,0)</f>
        <v>0</v>
      </c>
      <c r="BI149" s="136">
        <f>IF(U149="nulová",N149,0)</f>
        <v>0</v>
      </c>
      <c r="BJ149" s="20" t="s">
        <v>89</v>
      </c>
      <c r="BK149" s="136">
        <f>ROUND(L149*K149,2)</f>
        <v>0</v>
      </c>
      <c r="BL149" s="20" t="s">
        <v>159</v>
      </c>
      <c r="BM149" s="20" t="s">
        <v>757</v>
      </c>
    </row>
    <row r="150" spans="2:65" s="10" customFormat="1" ht="25.5" customHeight="1">
      <c r="B150" s="137"/>
      <c r="E150" s="138" t="s">
        <v>20</v>
      </c>
      <c r="F150" s="217" t="s">
        <v>758</v>
      </c>
      <c r="G150" s="218"/>
      <c r="H150" s="218"/>
      <c r="I150" s="218"/>
      <c r="K150" s="138" t="s">
        <v>20</v>
      </c>
      <c r="R150" s="139"/>
      <c r="T150" s="140"/>
      <c r="AA150" s="141"/>
      <c r="AT150" s="138" t="s">
        <v>162</v>
      </c>
      <c r="AU150" s="138" t="s">
        <v>124</v>
      </c>
      <c r="AV150" s="10" t="s">
        <v>89</v>
      </c>
      <c r="AW150" s="10" t="s">
        <v>38</v>
      </c>
      <c r="AX150" s="10" t="s">
        <v>81</v>
      </c>
      <c r="AY150" s="138" t="s">
        <v>154</v>
      </c>
    </row>
    <row r="151" spans="2:65" s="11" customFormat="1" ht="16.5" customHeight="1">
      <c r="B151" s="142"/>
      <c r="E151" s="143" t="s">
        <v>20</v>
      </c>
      <c r="F151" s="213" t="s">
        <v>749</v>
      </c>
      <c r="G151" s="214"/>
      <c r="H151" s="214"/>
      <c r="I151" s="214"/>
      <c r="K151" s="144">
        <v>0.69899999999999995</v>
      </c>
      <c r="R151" s="145"/>
      <c r="T151" s="146"/>
      <c r="AA151" s="147"/>
      <c r="AT151" s="143" t="s">
        <v>162</v>
      </c>
      <c r="AU151" s="143" t="s">
        <v>124</v>
      </c>
      <c r="AV151" s="11" t="s">
        <v>124</v>
      </c>
      <c r="AW151" s="11" t="s">
        <v>38</v>
      </c>
      <c r="AX151" s="11" t="s">
        <v>89</v>
      </c>
      <c r="AY151" s="143" t="s">
        <v>154</v>
      </c>
    </row>
    <row r="152" spans="2:65" s="1" customFormat="1" ht="25.5" customHeight="1">
      <c r="B152" s="32"/>
      <c r="C152" s="129" t="s">
        <v>218</v>
      </c>
      <c r="D152" s="129" t="s">
        <v>155</v>
      </c>
      <c r="E152" s="130" t="s">
        <v>759</v>
      </c>
      <c r="F152" s="211" t="s">
        <v>760</v>
      </c>
      <c r="G152" s="211"/>
      <c r="H152" s="211"/>
      <c r="I152" s="211"/>
      <c r="J152" s="131" t="s">
        <v>168</v>
      </c>
      <c r="K152" s="132">
        <v>0.69899999999999995</v>
      </c>
      <c r="L152" s="212"/>
      <c r="M152" s="212"/>
      <c r="N152" s="212">
        <f>ROUND(L152*K152,2)</f>
        <v>0</v>
      </c>
      <c r="O152" s="212"/>
      <c r="P152" s="212"/>
      <c r="Q152" s="212"/>
      <c r="R152" s="33"/>
      <c r="T152" s="133" t="s">
        <v>20</v>
      </c>
      <c r="U152" s="39" t="s">
        <v>46</v>
      </c>
      <c r="V152" s="134">
        <v>0.33</v>
      </c>
      <c r="W152" s="134">
        <f>V152*K152</f>
        <v>0.23066999999999999</v>
      </c>
      <c r="X152" s="134">
        <v>4.3800000000000002E-3</v>
      </c>
      <c r="Y152" s="134">
        <f>X152*K152</f>
        <v>3.0616200000000001E-3</v>
      </c>
      <c r="Z152" s="134">
        <v>0</v>
      </c>
      <c r="AA152" s="135">
        <f>Z152*K152</f>
        <v>0</v>
      </c>
      <c r="AR152" s="20" t="s">
        <v>159</v>
      </c>
      <c r="AT152" s="20" t="s">
        <v>155</v>
      </c>
      <c r="AU152" s="20" t="s">
        <v>124</v>
      </c>
      <c r="AY152" s="20" t="s">
        <v>154</v>
      </c>
      <c r="BE152" s="136">
        <f>IF(U152="základní",N152,0)</f>
        <v>0</v>
      </c>
      <c r="BF152" s="136">
        <f>IF(U152="snížená",N152,0)</f>
        <v>0</v>
      </c>
      <c r="BG152" s="136">
        <f>IF(U152="zákl. přenesená",N152,0)</f>
        <v>0</v>
      </c>
      <c r="BH152" s="136">
        <f>IF(U152="sníž. přenesená",N152,0)</f>
        <v>0</v>
      </c>
      <c r="BI152" s="136">
        <f>IF(U152="nulová",N152,0)</f>
        <v>0</v>
      </c>
      <c r="BJ152" s="20" t="s">
        <v>89</v>
      </c>
      <c r="BK152" s="136">
        <f>ROUND(L152*K152,2)</f>
        <v>0</v>
      </c>
      <c r="BL152" s="20" t="s">
        <v>159</v>
      </c>
      <c r="BM152" s="20" t="s">
        <v>761</v>
      </c>
    </row>
    <row r="153" spans="2:65" s="11" customFormat="1" ht="16.5" customHeight="1">
      <c r="B153" s="142"/>
      <c r="E153" s="143" t="s">
        <v>20</v>
      </c>
      <c r="F153" s="200" t="s">
        <v>762</v>
      </c>
      <c r="G153" s="201"/>
      <c r="H153" s="201"/>
      <c r="I153" s="201"/>
      <c r="K153" s="144">
        <v>0.69899999999999995</v>
      </c>
      <c r="R153" s="145"/>
      <c r="T153" s="146"/>
      <c r="AA153" s="147"/>
      <c r="AT153" s="143" t="s">
        <v>162</v>
      </c>
      <c r="AU153" s="143" t="s">
        <v>124</v>
      </c>
      <c r="AV153" s="11" t="s">
        <v>124</v>
      </c>
      <c r="AW153" s="11" t="s">
        <v>38</v>
      </c>
      <c r="AX153" s="11" t="s">
        <v>89</v>
      </c>
      <c r="AY153" s="143" t="s">
        <v>154</v>
      </c>
    </row>
    <row r="154" spans="2:65" s="1" customFormat="1" ht="25.5" customHeight="1">
      <c r="B154" s="32"/>
      <c r="C154" s="129" t="s">
        <v>224</v>
      </c>
      <c r="D154" s="129" t="s">
        <v>155</v>
      </c>
      <c r="E154" s="130" t="s">
        <v>763</v>
      </c>
      <c r="F154" s="211" t="s">
        <v>764</v>
      </c>
      <c r="G154" s="211"/>
      <c r="H154" s="211"/>
      <c r="I154" s="211"/>
      <c r="J154" s="131" t="s">
        <v>168</v>
      </c>
      <c r="K154" s="132">
        <v>0.69899999999999995</v>
      </c>
      <c r="L154" s="212"/>
      <c r="M154" s="212"/>
      <c r="N154" s="212">
        <f>ROUND(L154*K154,2)</f>
        <v>0</v>
      </c>
      <c r="O154" s="212"/>
      <c r="P154" s="212"/>
      <c r="Q154" s="212"/>
      <c r="R154" s="33"/>
      <c r="T154" s="133" t="s">
        <v>20</v>
      </c>
      <c r="U154" s="39" t="s">
        <v>46</v>
      </c>
      <c r="V154" s="134">
        <v>0.29499999999999998</v>
      </c>
      <c r="W154" s="134">
        <f>V154*K154</f>
        <v>0.20620499999999997</v>
      </c>
      <c r="X154" s="134">
        <v>3.2799999999999999E-3</v>
      </c>
      <c r="Y154" s="134">
        <f>X154*K154</f>
        <v>2.2927199999999998E-3</v>
      </c>
      <c r="Z154" s="134">
        <v>0</v>
      </c>
      <c r="AA154" s="135">
        <f>Z154*K154</f>
        <v>0</v>
      </c>
      <c r="AR154" s="20" t="s">
        <v>159</v>
      </c>
      <c r="AT154" s="20" t="s">
        <v>155</v>
      </c>
      <c r="AU154" s="20" t="s">
        <v>124</v>
      </c>
      <c r="AY154" s="20" t="s">
        <v>154</v>
      </c>
      <c r="BE154" s="136">
        <f>IF(U154="základní",N154,0)</f>
        <v>0</v>
      </c>
      <c r="BF154" s="136">
        <f>IF(U154="snížená",N154,0)</f>
        <v>0</v>
      </c>
      <c r="BG154" s="136">
        <f>IF(U154="zákl. přenesená",N154,0)</f>
        <v>0</v>
      </c>
      <c r="BH154" s="136">
        <f>IF(U154="sníž. přenesená",N154,0)</f>
        <v>0</v>
      </c>
      <c r="BI154" s="136">
        <f>IF(U154="nulová",N154,0)</f>
        <v>0</v>
      </c>
      <c r="BJ154" s="20" t="s">
        <v>89</v>
      </c>
      <c r="BK154" s="136">
        <f>ROUND(L154*K154,2)</f>
        <v>0</v>
      </c>
      <c r="BL154" s="20" t="s">
        <v>159</v>
      </c>
      <c r="BM154" s="20" t="s">
        <v>765</v>
      </c>
    </row>
    <row r="155" spans="2:65" s="11" customFormat="1" ht="16.5" customHeight="1">
      <c r="B155" s="142"/>
      <c r="E155" s="143" t="s">
        <v>20</v>
      </c>
      <c r="F155" s="200" t="s">
        <v>762</v>
      </c>
      <c r="G155" s="201"/>
      <c r="H155" s="201"/>
      <c r="I155" s="201"/>
      <c r="K155" s="144">
        <v>0.69899999999999995</v>
      </c>
      <c r="R155" s="145"/>
      <c r="T155" s="146"/>
      <c r="AA155" s="147"/>
      <c r="AT155" s="143" t="s">
        <v>162</v>
      </c>
      <c r="AU155" s="143" t="s">
        <v>124</v>
      </c>
      <c r="AV155" s="11" t="s">
        <v>124</v>
      </c>
      <c r="AW155" s="11" t="s">
        <v>38</v>
      </c>
      <c r="AX155" s="11" t="s">
        <v>89</v>
      </c>
      <c r="AY155" s="143" t="s">
        <v>154</v>
      </c>
    </row>
    <row r="156" spans="2:65" s="9" customFormat="1" ht="29.85" customHeight="1">
      <c r="B156" s="119"/>
      <c r="D156" s="128" t="s">
        <v>137</v>
      </c>
      <c r="E156" s="128"/>
      <c r="F156" s="128"/>
      <c r="G156" s="128"/>
      <c r="H156" s="128"/>
      <c r="I156" s="128"/>
      <c r="J156" s="128"/>
      <c r="K156" s="128"/>
      <c r="L156" s="128"/>
      <c r="M156" s="128"/>
      <c r="N156" s="206">
        <f>BK156</f>
        <v>0</v>
      </c>
      <c r="O156" s="207"/>
      <c r="P156" s="207"/>
      <c r="Q156" s="207"/>
      <c r="R156" s="121"/>
      <c r="T156" s="122"/>
      <c r="W156" s="123">
        <f>SUM(W157:W162)</f>
        <v>1.0532550000000001</v>
      </c>
      <c r="Y156" s="123">
        <f>SUM(Y157:Y162)</f>
        <v>9.1328399999999997E-3</v>
      </c>
      <c r="AA156" s="124">
        <f>SUM(AA157:AA162)</f>
        <v>0</v>
      </c>
      <c r="AR156" s="125" t="s">
        <v>89</v>
      </c>
      <c r="AT156" s="126" t="s">
        <v>80</v>
      </c>
      <c r="AU156" s="126" t="s">
        <v>89</v>
      </c>
      <c r="AY156" s="125" t="s">
        <v>154</v>
      </c>
      <c r="BK156" s="127">
        <f>SUM(BK157:BK162)</f>
        <v>0</v>
      </c>
    </row>
    <row r="157" spans="2:65" s="1" customFormat="1" ht="38.25" customHeight="1">
      <c r="B157" s="32"/>
      <c r="C157" s="129" t="s">
        <v>228</v>
      </c>
      <c r="D157" s="129" t="s">
        <v>155</v>
      </c>
      <c r="E157" s="130" t="s">
        <v>766</v>
      </c>
      <c r="F157" s="211" t="s">
        <v>767</v>
      </c>
      <c r="G157" s="211"/>
      <c r="H157" s="211"/>
      <c r="I157" s="211"/>
      <c r="J157" s="131" t="s">
        <v>168</v>
      </c>
      <c r="K157" s="132">
        <v>1.35</v>
      </c>
      <c r="L157" s="212"/>
      <c r="M157" s="212"/>
      <c r="N157" s="212">
        <f>ROUND(L157*K157,2)</f>
        <v>0</v>
      </c>
      <c r="O157" s="212"/>
      <c r="P157" s="212"/>
      <c r="Q157" s="212"/>
      <c r="R157" s="33"/>
      <c r="T157" s="133" t="s">
        <v>20</v>
      </c>
      <c r="U157" s="39" t="s">
        <v>46</v>
      </c>
      <c r="V157" s="134">
        <v>0.2</v>
      </c>
      <c r="W157" s="134">
        <f>V157*K157</f>
        <v>0.27</v>
      </c>
      <c r="X157" s="134">
        <v>6.3000000000000003E-4</v>
      </c>
      <c r="Y157" s="134">
        <f>X157*K157</f>
        <v>8.5050000000000013E-4</v>
      </c>
      <c r="Z157" s="134">
        <v>0</v>
      </c>
      <c r="AA157" s="135">
        <f>Z157*K157</f>
        <v>0</v>
      </c>
      <c r="AR157" s="20" t="s">
        <v>159</v>
      </c>
      <c r="AT157" s="20" t="s">
        <v>155</v>
      </c>
      <c r="AU157" s="20" t="s">
        <v>124</v>
      </c>
      <c r="AY157" s="20" t="s">
        <v>154</v>
      </c>
      <c r="BE157" s="136">
        <f>IF(U157="základní",N157,0)</f>
        <v>0</v>
      </c>
      <c r="BF157" s="136">
        <f>IF(U157="snížená",N157,0)</f>
        <v>0</v>
      </c>
      <c r="BG157" s="136">
        <f>IF(U157="zákl. přenesená",N157,0)</f>
        <v>0</v>
      </c>
      <c r="BH157" s="136">
        <f>IF(U157="sníž. přenesená",N157,0)</f>
        <v>0</v>
      </c>
      <c r="BI157" s="136">
        <f>IF(U157="nulová",N157,0)</f>
        <v>0</v>
      </c>
      <c r="BJ157" s="20" t="s">
        <v>89</v>
      </c>
      <c r="BK157" s="136">
        <f>ROUND(L157*K157,2)</f>
        <v>0</v>
      </c>
      <c r="BL157" s="20" t="s">
        <v>159</v>
      </c>
      <c r="BM157" s="20" t="s">
        <v>768</v>
      </c>
    </row>
    <row r="158" spans="2:65" s="11" customFormat="1" ht="16.5" customHeight="1">
      <c r="B158" s="142"/>
      <c r="E158" s="143" t="s">
        <v>20</v>
      </c>
      <c r="F158" s="200" t="s">
        <v>769</v>
      </c>
      <c r="G158" s="201"/>
      <c r="H158" s="201"/>
      <c r="I158" s="201"/>
      <c r="K158" s="144">
        <v>1.35</v>
      </c>
      <c r="R158" s="145"/>
      <c r="T158" s="146"/>
      <c r="AA158" s="147"/>
      <c r="AT158" s="143" t="s">
        <v>162</v>
      </c>
      <c r="AU158" s="143" t="s">
        <v>124</v>
      </c>
      <c r="AV158" s="11" t="s">
        <v>124</v>
      </c>
      <c r="AW158" s="11" t="s">
        <v>38</v>
      </c>
      <c r="AX158" s="11" t="s">
        <v>89</v>
      </c>
      <c r="AY158" s="143" t="s">
        <v>154</v>
      </c>
    </row>
    <row r="159" spans="2:65" s="1" customFormat="1" ht="25.5" customHeight="1">
      <c r="B159" s="32"/>
      <c r="C159" s="129" t="s">
        <v>232</v>
      </c>
      <c r="D159" s="129" t="s">
        <v>155</v>
      </c>
      <c r="E159" s="130" t="s">
        <v>386</v>
      </c>
      <c r="F159" s="211" t="s">
        <v>387</v>
      </c>
      <c r="G159" s="211"/>
      <c r="H159" s="211"/>
      <c r="I159" s="211"/>
      <c r="J159" s="131" t="s">
        <v>168</v>
      </c>
      <c r="K159" s="132">
        <v>1.5509999999999999</v>
      </c>
      <c r="L159" s="212"/>
      <c r="M159" s="212"/>
      <c r="N159" s="212">
        <f>ROUND(L159*K159,2)</f>
        <v>0</v>
      </c>
      <c r="O159" s="212"/>
      <c r="P159" s="212"/>
      <c r="Q159" s="212"/>
      <c r="R159" s="33"/>
      <c r="T159" s="133" t="s">
        <v>20</v>
      </c>
      <c r="U159" s="39" t="s">
        <v>46</v>
      </c>
      <c r="V159" s="134">
        <v>0.505</v>
      </c>
      <c r="W159" s="134">
        <f>V159*K159</f>
        <v>0.78325499999999992</v>
      </c>
      <c r="X159" s="134">
        <v>5.3400000000000001E-3</v>
      </c>
      <c r="Y159" s="134">
        <f>X159*K159</f>
        <v>8.2823399999999991E-3</v>
      </c>
      <c r="Z159" s="134">
        <v>0</v>
      </c>
      <c r="AA159" s="135">
        <f>Z159*K159</f>
        <v>0</v>
      </c>
      <c r="AR159" s="20" t="s">
        <v>159</v>
      </c>
      <c r="AT159" s="20" t="s">
        <v>155</v>
      </c>
      <c r="AU159" s="20" t="s">
        <v>124</v>
      </c>
      <c r="AY159" s="20" t="s">
        <v>154</v>
      </c>
      <c r="BE159" s="136">
        <f>IF(U159="základní",N159,0)</f>
        <v>0</v>
      </c>
      <c r="BF159" s="136">
        <f>IF(U159="snížená",N159,0)</f>
        <v>0</v>
      </c>
      <c r="BG159" s="136">
        <f>IF(U159="zákl. přenesená",N159,0)</f>
        <v>0</v>
      </c>
      <c r="BH159" s="136">
        <f>IF(U159="sníž. přenesená",N159,0)</f>
        <v>0</v>
      </c>
      <c r="BI159" s="136">
        <f>IF(U159="nulová",N159,0)</f>
        <v>0</v>
      </c>
      <c r="BJ159" s="20" t="s">
        <v>89</v>
      </c>
      <c r="BK159" s="136">
        <f>ROUND(L159*K159,2)</f>
        <v>0</v>
      </c>
      <c r="BL159" s="20" t="s">
        <v>159</v>
      </c>
      <c r="BM159" s="20" t="s">
        <v>770</v>
      </c>
    </row>
    <row r="160" spans="2:65" s="10" customFormat="1" ht="16.5" customHeight="1">
      <c r="B160" s="137"/>
      <c r="E160" s="138" t="s">
        <v>20</v>
      </c>
      <c r="F160" s="217" t="s">
        <v>771</v>
      </c>
      <c r="G160" s="218"/>
      <c r="H160" s="218"/>
      <c r="I160" s="218"/>
      <c r="K160" s="138" t="s">
        <v>20</v>
      </c>
      <c r="R160" s="139"/>
      <c r="T160" s="140"/>
      <c r="AA160" s="141"/>
      <c r="AT160" s="138" t="s">
        <v>162</v>
      </c>
      <c r="AU160" s="138" t="s">
        <v>124</v>
      </c>
      <c r="AV160" s="10" t="s">
        <v>89</v>
      </c>
      <c r="AW160" s="10" t="s">
        <v>38</v>
      </c>
      <c r="AX160" s="10" t="s">
        <v>81</v>
      </c>
      <c r="AY160" s="138" t="s">
        <v>154</v>
      </c>
    </row>
    <row r="161" spans="2:65" s="11" customFormat="1" ht="16.5" customHeight="1">
      <c r="B161" s="142"/>
      <c r="E161" s="143" t="s">
        <v>20</v>
      </c>
      <c r="F161" s="213" t="s">
        <v>772</v>
      </c>
      <c r="G161" s="214"/>
      <c r="H161" s="214"/>
      <c r="I161" s="214"/>
      <c r="K161" s="144">
        <v>1.5509999999999999</v>
      </c>
      <c r="R161" s="145"/>
      <c r="T161" s="146"/>
      <c r="AA161" s="147"/>
      <c r="AT161" s="143" t="s">
        <v>162</v>
      </c>
      <c r="AU161" s="143" t="s">
        <v>124</v>
      </c>
      <c r="AV161" s="11" t="s">
        <v>124</v>
      </c>
      <c r="AW161" s="11" t="s">
        <v>38</v>
      </c>
      <c r="AX161" s="11" t="s">
        <v>89</v>
      </c>
      <c r="AY161" s="143" t="s">
        <v>154</v>
      </c>
    </row>
    <row r="162" spans="2:65" s="1" customFormat="1" ht="25.5" customHeight="1">
      <c r="B162" s="32"/>
      <c r="C162" s="129" t="s">
        <v>11</v>
      </c>
      <c r="D162" s="129" t="s">
        <v>155</v>
      </c>
      <c r="E162" s="130" t="s">
        <v>289</v>
      </c>
      <c r="F162" s="211" t="s">
        <v>773</v>
      </c>
      <c r="G162" s="211"/>
      <c r="H162" s="211"/>
      <c r="I162" s="211"/>
      <c r="J162" s="131" t="s">
        <v>713</v>
      </c>
      <c r="K162" s="132">
        <v>1</v>
      </c>
      <c r="L162" s="212"/>
      <c r="M162" s="212"/>
      <c r="N162" s="212">
        <f>ROUND(L162*K162,2)</f>
        <v>0</v>
      </c>
      <c r="O162" s="212"/>
      <c r="P162" s="212"/>
      <c r="Q162" s="212"/>
      <c r="R162" s="33"/>
      <c r="T162" s="133" t="s">
        <v>20</v>
      </c>
      <c r="U162" s="39" t="s">
        <v>46</v>
      </c>
      <c r="V162" s="134">
        <v>0</v>
      </c>
      <c r="W162" s="134">
        <f>V162*K162</f>
        <v>0</v>
      </c>
      <c r="X162" s="134">
        <v>0</v>
      </c>
      <c r="Y162" s="134">
        <f>X162*K162</f>
        <v>0</v>
      </c>
      <c r="Z162" s="134">
        <v>0</v>
      </c>
      <c r="AA162" s="135">
        <f>Z162*K162</f>
        <v>0</v>
      </c>
      <c r="AR162" s="20" t="s">
        <v>159</v>
      </c>
      <c r="AT162" s="20" t="s">
        <v>155</v>
      </c>
      <c r="AU162" s="20" t="s">
        <v>124</v>
      </c>
      <c r="AY162" s="20" t="s">
        <v>154</v>
      </c>
      <c r="BE162" s="136">
        <f>IF(U162="základní",N162,0)</f>
        <v>0</v>
      </c>
      <c r="BF162" s="136">
        <f>IF(U162="snížená",N162,0)</f>
        <v>0</v>
      </c>
      <c r="BG162" s="136">
        <f>IF(U162="zákl. přenesená",N162,0)</f>
        <v>0</v>
      </c>
      <c r="BH162" s="136">
        <f>IF(U162="sníž. přenesená",N162,0)</f>
        <v>0</v>
      </c>
      <c r="BI162" s="136">
        <f>IF(U162="nulová",N162,0)</f>
        <v>0</v>
      </c>
      <c r="BJ162" s="20" t="s">
        <v>89</v>
      </c>
      <c r="BK162" s="136">
        <f>ROUND(L162*K162,2)</f>
        <v>0</v>
      </c>
      <c r="BL162" s="20" t="s">
        <v>159</v>
      </c>
      <c r="BM162" s="20" t="s">
        <v>774</v>
      </c>
    </row>
    <row r="163" spans="2:65" s="9" customFormat="1" ht="29.85" customHeight="1">
      <c r="B163" s="119"/>
      <c r="D163" s="128" t="s">
        <v>325</v>
      </c>
      <c r="E163" s="128"/>
      <c r="F163" s="128"/>
      <c r="G163" s="128"/>
      <c r="H163" s="128"/>
      <c r="I163" s="128"/>
      <c r="J163" s="128"/>
      <c r="K163" s="128"/>
      <c r="L163" s="128"/>
      <c r="M163" s="128"/>
      <c r="N163" s="208">
        <f>BK163</f>
        <v>0</v>
      </c>
      <c r="O163" s="209"/>
      <c r="P163" s="209"/>
      <c r="Q163" s="209"/>
      <c r="R163" s="121"/>
      <c r="T163" s="122"/>
      <c r="W163" s="123">
        <f>W164</f>
        <v>2.861964</v>
      </c>
      <c r="Y163" s="123">
        <f>Y164</f>
        <v>0</v>
      </c>
      <c r="AA163" s="124">
        <f>AA164</f>
        <v>0</v>
      </c>
      <c r="AR163" s="125" t="s">
        <v>89</v>
      </c>
      <c r="AT163" s="126" t="s">
        <v>80</v>
      </c>
      <c r="AU163" s="126" t="s">
        <v>89</v>
      </c>
      <c r="AY163" s="125" t="s">
        <v>154</v>
      </c>
      <c r="BK163" s="127">
        <f>BK164</f>
        <v>0</v>
      </c>
    </row>
    <row r="164" spans="2:65" s="1" customFormat="1" ht="25.5" customHeight="1">
      <c r="B164" s="32"/>
      <c r="C164" s="129" t="s">
        <v>239</v>
      </c>
      <c r="D164" s="129" t="s">
        <v>155</v>
      </c>
      <c r="E164" s="130" t="s">
        <v>775</v>
      </c>
      <c r="F164" s="211" t="s">
        <v>776</v>
      </c>
      <c r="G164" s="211"/>
      <c r="H164" s="211"/>
      <c r="I164" s="211"/>
      <c r="J164" s="131" t="s">
        <v>296</v>
      </c>
      <c r="K164" s="132">
        <v>3.444</v>
      </c>
      <c r="L164" s="212"/>
      <c r="M164" s="212"/>
      <c r="N164" s="212">
        <f>ROUND(L164*K164,2)</f>
        <v>0</v>
      </c>
      <c r="O164" s="212"/>
      <c r="P164" s="212"/>
      <c r="Q164" s="212"/>
      <c r="R164" s="33"/>
      <c r="T164" s="133" t="s">
        <v>20</v>
      </c>
      <c r="U164" s="39" t="s">
        <v>46</v>
      </c>
      <c r="V164" s="134">
        <v>0.83099999999999996</v>
      </c>
      <c r="W164" s="134">
        <f>V164*K164</f>
        <v>2.861964</v>
      </c>
      <c r="X164" s="134">
        <v>0</v>
      </c>
      <c r="Y164" s="134">
        <f>X164*K164</f>
        <v>0</v>
      </c>
      <c r="Z164" s="134">
        <v>0</v>
      </c>
      <c r="AA164" s="135">
        <f>Z164*K164</f>
        <v>0</v>
      </c>
      <c r="AR164" s="20" t="s">
        <v>159</v>
      </c>
      <c r="AT164" s="20" t="s">
        <v>155</v>
      </c>
      <c r="AU164" s="20" t="s">
        <v>124</v>
      </c>
      <c r="AY164" s="20" t="s">
        <v>154</v>
      </c>
      <c r="BE164" s="136">
        <f>IF(U164="základní",N164,0)</f>
        <v>0</v>
      </c>
      <c r="BF164" s="136">
        <f>IF(U164="snížená",N164,0)</f>
        <v>0</v>
      </c>
      <c r="BG164" s="136">
        <f>IF(U164="zákl. přenesená",N164,0)</f>
        <v>0</v>
      </c>
      <c r="BH164" s="136">
        <f>IF(U164="sníž. přenesená",N164,0)</f>
        <v>0</v>
      </c>
      <c r="BI164" s="136">
        <f>IF(U164="nulová",N164,0)</f>
        <v>0</v>
      </c>
      <c r="BJ164" s="20" t="s">
        <v>89</v>
      </c>
      <c r="BK164" s="136">
        <f>ROUND(L164*K164,2)</f>
        <v>0</v>
      </c>
      <c r="BL164" s="20" t="s">
        <v>159</v>
      </c>
      <c r="BM164" s="20" t="s">
        <v>777</v>
      </c>
    </row>
    <row r="165" spans="2:65" s="9" customFormat="1" ht="37.35" customHeight="1">
      <c r="B165" s="119"/>
      <c r="D165" s="120" t="s">
        <v>396</v>
      </c>
      <c r="E165" s="120"/>
      <c r="F165" s="120"/>
      <c r="G165" s="120"/>
      <c r="H165" s="120"/>
      <c r="I165" s="120"/>
      <c r="J165" s="120"/>
      <c r="K165" s="120"/>
      <c r="L165" s="120"/>
      <c r="M165" s="120"/>
      <c r="N165" s="238">
        <f>BK165</f>
        <v>0</v>
      </c>
      <c r="O165" s="239"/>
      <c r="P165" s="239"/>
      <c r="Q165" s="239"/>
      <c r="R165" s="121"/>
      <c r="T165" s="122"/>
      <c r="W165" s="123">
        <f>W166+W175</f>
        <v>22.128762000000002</v>
      </c>
      <c r="Y165" s="123">
        <f>Y166+Y175</f>
        <v>8.3676399999999998E-2</v>
      </c>
      <c r="AA165" s="124">
        <f>AA166+AA175</f>
        <v>0</v>
      </c>
      <c r="AR165" s="125" t="s">
        <v>124</v>
      </c>
      <c r="AT165" s="126" t="s">
        <v>80</v>
      </c>
      <c r="AU165" s="126" t="s">
        <v>81</v>
      </c>
      <c r="AY165" s="125" t="s">
        <v>154</v>
      </c>
      <c r="BK165" s="127">
        <f>BK166+BK175</f>
        <v>0</v>
      </c>
    </row>
    <row r="166" spans="2:65" s="9" customFormat="1" ht="19.899999999999999" customHeight="1">
      <c r="B166" s="119"/>
      <c r="D166" s="128" t="s">
        <v>401</v>
      </c>
      <c r="E166" s="128"/>
      <c r="F166" s="128"/>
      <c r="G166" s="128"/>
      <c r="H166" s="128"/>
      <c r="I166" s="128"/>
      <c r="J166" s="128"/>
      <c r="K166" s="128"/>
      <c r="L166" s="128"/>
      <c r="M166" s="128"/>
      <c r="N166" s="206">
        <f>BK166</f>
        <v>0</v>
      </c>
      <c r="O166" s="207"/>
      <c r="P166" s="207"/>
      <c r="Q166" s="207"/>
      <c r="R166" s="121"/>
      <c r="T166" s="122"/>
      <c r="W166" s="123">
        <f>SUM(W167:W174)</f>
        <v>19.884594000000003</v>
      </c>
      <c r="Y166" s="123">
        <f>SUM(Y167:Y174)</f>
        <v>8.2096000000000002E-2</v>
      </c>
      <c r="AA166" s="124">
        <f>SUM(AA167:AA174)</f>
        <v>0</v>
      </c>
      <c r="AR166" s="125" t="s">
        <v>124</v>
      </c>
      <c r="AT166" s="126" t="s">
        <v>80</v>
      </c>
      <c r="AU166" s="126" t="s">
        <v>89</v>
      </c>
      <c r="AY166" s="125" t="s">
        <v>154</v>
      </c>
      <c r="BK166" s="127">
        <f>SUM(BK167:BK174)</f>
        <v>0</v>
      </c>
    </row>
    <row r="167" spans="2:65" s="1" customFormat="1" ht="25.5" customHeight="1">
      <c r="B167" s="32"/>
      <c r="C167" s="129" t="s">
        <v>243</v>
      </c>
      <c r="D167" s="129" t="s">
        <v>155</v>
      </c>
      <c r="E167" s="130" t="s">
        <v>611</v>
      </c>
      <c r="F167" s="211" t="s">
        <v>612</v>
      </c>
      <c r="G167" s="211"/>
      <c r="H167" s="211"/>
      <c r="I167" s="211"/>
      <c r="J167" s="131" t="s">
        <v>613</v>
      </c>
      <c r="K167" s="132">
        <v>73.3</v>
      </c>
      <c r="L167" s="212"/>
      <c r="M167" s="212"/>
      <c r="N167" s="212">
        <f>ROUND(L167*K167,2)</f>
        <v>0</v>
      </c>
      <c r="O167" s="212"/>
      <c r="P167" s="212"/>
      <c r="Q167" s="212"/>
      <c r="R167" s="33"/>
      <c r="T167" s="133" t="s">
        <v>20</v>
      </c>
      <c r="U167" s="39" t="s">
        <v>46</v>
      </c>
      <c r="V167" s="134">
        <v>0.26600000000000001</v>
      </c>
      <c r="W167" s="134">
        <f>V167*K167</f>
        <v>19.497800000000002</v>
      </c>
      <c r="X167" s="134">
        <v>6.9999999999999994E-5</v>
      </c>
      <c r="Y167" s="134">
        <f>X167*K167</f>
        <v>5.1309999999999993E-3</v>
      </c>
      <c r="Z167" s="134">
        <v>0</v>
      </c>
      <c r="AA167" s="135">
        <f>Z167*K167</f>
        <v>0</v>
      </c>
      <c r="AR167" s="20" t="s">
        <v>239</v>
      </c>
      <c r="AT167" s="20" t="s">
        <v>155</v>
      </c>
      <c r="AU167" s="20" t="s">
        <v>124</v>
      </c>
      <c r="AY167" s="20" t="s">
        <v>154</v>
      </c>
      <c r="BE167" s="136">
        <f>IF(U167="základní",N167,0)</f>
        <v>0</v>
      </c>
      <c r="BF167" s="136">
        <f>IF(U167="snížená",N167,0)</f>
        <v>0</v>
      </c>
      <c r="BG167" s="136">
        <f>IF(U167="zákl. přenesená",N167,0)</f>
        <v>0</v>
      </c>
      <c r="BH167" s="136">
        <f>IF(U167="sníž. přenesená",N167,0)</f>
        <v>0</v>
      </c>
      <c r="BI167" s="136">
        <f>IF(U167="nulová",N167,0)</f>
        <v>0</v>
      </c>
      <c r="BJ167" s="20" t="s">
        <v>89</v>
      </c>
      <c r="BK167" s="136">
        <f>ROUND(L167*K167,2)</f>
        <v>0</v>
      </c>
      <c r="BL167" s="20" t="s">
        <v>239</v>
      </c>
      <c r="BM167" s="20" t="s">
        <v>778</v>
      </c>
    </row>
    <row r="168" spans="2:65" s="11" customFormat="1" ht="16.5" customHeight="1">
      <c r="B168" s="142"/>
      <c r="E168" s="143" t="s">
        <v>20</v>
      </c>
      <c r="F168" s="200" t="s">
        <v>779</v>
      </c>
      <c r="G168" s="201"/>
      <c r="H168" s="201"/>
      <c r="I168" s="201"/>
      <c r="K168" s="144">
        <v>73.3</v>
      </c>
      <c r="R168" s="145"/>
      <c r="T168" s="146"/>
      <c r="AA168" s="147"/>
      <c r="AT168" s="143" t="s">
        <v>162</v>
      </c>
      <c r="AU168" s="143" t="s">
        <v>124</v>
      </c>
      <c r="AV168" s="11" t="s">
        <v>124</v>
      </c>
      <c r="AW168" s="11" t="s">
        <v>38</v>
      </c>
      <c r="AX168" s="11" t="s">
        <v>89</v>
      </c>
      <c r="AY168" s="143" t="s">
        <v>154</v>
      </c>
    </row>
    <row r="169" spans="2:65" s="1" customFormat="1" ht="25.5" customHeight="1">
      <c r="B169" s="32"/>
      <c r="C169" s="160" t="s">
        <v>247</v>
      </c>
      <c r="D169" s="160" t="s">
        <v>461</v>
      </c>
      <c r="E169" s="161" t="s">
        <v>618</v>
      </c>
      <c r="F169" s="240" t="s">
        <v>780</v>
      </c>
      <c r="G169" s="240"/>
      <c r="H169" s="240"/>
      <c r="I169" s="240"/>
      <c r="J169" s="162" t="s">
        <v>613</v>
      </c>
      <c r="K169" s="163">
        <v>65.436000000000007</v>
      </c>
      <c r="L169" s="241"/>
      <c r="M169" s="241"/>
      <c r="N169" s="241">
        <f>ROUND(L169*K169,2)</f>
        <v>0</v>
      </c>
      <c r="O169" s="212"/>
      <c r="P169" s="212"/>
      <c r="Q169" s="212"/>
      <c r="R169" s="33"/>
      <c r="T169" s="133" t="s">
        <v>20</v>
      </c>
      <c r="U169" s="39" t="s">
        <v>46</v>
      </c>
      <c r="V169" s="134">
        <v>0</v>
      </c>
      <c r="W169" s="134">
        <f>V169*K169</f>
        <v>0</v>
      </c>
      <c r="X169" s="134">
        <v>1E-3</v>
      </c>
      <c r="Y169" s="134">
        <f>X169*K169</f>
        <v>6.5436000000000008E-2</v>
      </c>
      <c r="Z169" s="134">
        <v>0</v>
      </c>
      <c r="AA169" s="135">
        <f>Z169*K169</f>
        <v>0</v>
      </c>
      <c r="AR169" s="20" t="s">
        <v>307</v>
      </c>
      <c r="AT169" s="20" t="s">
        <v>461</v>
      </c>
      <c r="AU169" s="20" t="s">
        <v>124</v>
      </c>
      <c r="AY169" s="20" t="s">
        <v>154</v>
      </c>
      <c r="BE169" s="136">
        <f>IF(U169="základní",N169,0)</f>
        <v>0</v>
      </c>
      <c r="BF169" s="136">
        <f>IF(U169="snížená",N169,0)</f>
        <v>0</v>
      </c>
      <c r="BG169" s="136">
        <f>IF(U169="zákl. přenesená",N169,0)</f>
        <v>0</v>
      </c>
      <c r="BH169" s="136">
        <f>IF(U169="sníž. přenesená",N169,0)</f>
        <v>0</v>
      </c>
      <c r="BI169" s="136">
        <f>IF(U169="nulová",N169,0)</f>
        <v>0</v>
      </c>
      <c r="BJ169" s="20" t="s">
        <v>89</v>
      </c>
      <c r="BK169" s="136">
        <f>ROUND(L169*K169,2)</f>
        <v>0</v>
      </c>
      <c r="BL169" s="20" t="s">
        <v>239</v>
      </c>
      <c r="BM169" s="20" t="s">
        <v>781</v>
      </c>
    </row>
    <row r="170" spans="2:65" s="11" customFormat="1" ht="16.5" customHeight="1">
      <c r="B170" s="142"/>
      <c r="E170" s="143" t="s">
        <v>20</v>
      </c>
      <c r="F170" s="200" t="s">
        <v>782</v>
      </c>
      <c r="G170" s="201"/>
      <c r="H170" s="201"/>
      <c r="I170" s="201"/>
      <c r="K170" s="144">
        <v>65.436000000000007</v>
      </c>
      <c r="R170" s="145"/>
      <c r="T170" s="146"/>
      <c r="AA170" s="147"/>
      <c r="AT170" s="143" t="s">
        <v>162</v>
      </c>
      <c r="AU170" s="143" t="s">
        <v>124</v>
      </c>
      <c r="AV170" s="11" t="s">
        <v>124</v>
      </c>
      <c r="AW170" s="11" t="s">
        <v>38</v>
      </c>
      <c r="AX170" s="11" t="s">
        <v>89</v>
      </c>
      <c r="AY170" s="143" t="s">
        <v>154</v>
      </c>
    </row>
    <row r="171" spans="2:65" s="1" customFormat="1" ht="25.5" customHeight="1">
      <c r="B171" s="32"/>
      <c r="C171" s="160" t="s">
        <v>251</v>
      </c>
      <c r="D171" s="160" t="s">
        <v>461</v>
      </c>
      <c r="E171" s="161" t="s">
        <v>783</v>
      </c>
      <c r="F171" s="240" t="s">
        <v>784</v>
      </c>
      <c r="G171" s="240"/>
      <c r="H171" s="240"/>
      <c r="I171" s="240"/>
      <c r="J171" s="162" t="s">
        <v>613</v>
      </c>
      <c r="K171" s="163">
        <v>11.529</v>
      </c>
      <c r="L171" s="241"/>
      <c r="M171" s="241"/>
      <c r="N171" s="241">
        <f>ROUND(L171*K171,2)</f>
        <v>0</v>
      </c>
      <c r="O171" s="212"/>
      <c r="P171" s="212"/>
      <c r="Q171" s="212"/>
      <c r="R171" s="33"/>
      <c r="T171" s="133" t="s">
        <v>20</v>
      </c>
      <c r="U171" s="39" t="s">
        <v>46</v>
      </c>
      <c r="V171" s="134">
        <v>0</v>
      </c>
      <c r="W171" s="134">
        <f>V171*K171</f>
        <v>0</v>
      </c>
      <c r="X171" s="134">
        <v>1E-3</v>
      </c>
      <c r="Y171" s="134">
        <f>X171*K171</f>
        <v>1.1528999999999999E-2</v>
      </c>
      <c r="Z171" s="134">
        <v>0</v>
      </c>
      <c r="AA171" s="135">
        <f>Z171*K171</f>
        <v>0</v>
      </c>
      <c r="AR171" s="20" t="s">
        <v>307</v>
      </c>
      <c r="AT171" s="20" t="s">
        <v>461</v>
      </c>
      <c r="AU171" s="20" t="s">
        <v>124</v>
      </c>
      <c r="AY171" s="20" t="s">
        <v>154</v>
      </c>
      <c r="BE171" s="136">
        <f>IF(U171="základní",N171,0)</f>
        <v>0</v>
      </c>
      <c r="BF171" s="136">
        <f>IF(U171="snížená",N171,0)</f>
        <v>0</v>
      </c>
      <c r="BG171" s="136">
        <f>IF(U171="zákl. přenesená",N171,0)</f>
        <v>0</v>
      </c>
      <c r="BH171" s="136">
        <f>IF(U171="sníž. přenesená",N171,0)</f>
        <v>0</v>
      </c>
      <c r="BI171" s="136">
        <f>IF(U171="nulová",N171,0)</f>
        <v>0</v>
      </c>
      <c r="BJ171" s="20" t="s">
        <v>89</v>
      </c>
      <c r="BK171" s="136">
        <f>ROUND(L171*K171,2)</f>
        <v>0</v>
      </c>
      <c r="BL171" s="20" t="s">
        <v>239</v>
      </c>
      <c r="BM171" s="20" t="s">
        <v>785</v>
      </c>
    </row>
    <row r="172" spans="2:65" s="11" customFormat="1" ht="16.5" customHeight="1">
      <c r="B172" s="142"/>
      <c r="E172" s="143" t="s">
        <v>20</v>
      </c>
      <c r="F172" s="200" t="s">
        <v>786</v>
      </c>
      <c r="G172" s="201"/>
      <c r="H172" s="201"/>
      <c r="I172" s="201"/>
      <c r="K172" s="144">
        <v>11.529</v>
      </c>
      <c r="R172" s="145"/>
      <c r="T172" s="146"/>
      <c r="AA172" s="147"/>
      <c r="AT172" s="143" t="s">
        <v>162</v>
      </c>
      <c r="AU172" s="143" t="s">
        <v>124</v>
      </c>
      <c r="AV172" s="11" t="s">
        <v>124</v>
      </c>
      <c r="AW172" s="11" t="s">
        <v>38</v>
      </c>
      <c r="AX172" s="11" t="s">
        <v>89</v>
      </c>
      <c r="AY172" s="143" t="s">
        <v>154</v>
      </c>
    </row>
    <row r="173" spans="2:65" s="1" customFormat="1" ht="25.5" customHeight="1">
      <c r="B173" s="32"/>
      <c r="C173" s="129" t="s">
        <v>255</v>
      </c>
      <c r="D173" s="129" t="s">
        <v>155</v>
      </c>
      <c r="E173" s="130" t="s">
        <v>622</v>
      </c>
      <c r="F173" s="211" t="s">
        <v>623</v>
      </c>
      <c r="G173" s="211"/>
      <c r="H173" s="211"/>
      <c r="I173" s="211"/>
      <c r="J173" s="131" t="s">
        <v>296</v>
      </c>
      <c r="K173" s="132">
        <v>8.2000000000000003E-2</v>
      </c>
      <c r="L173" s="212"/>
      <c r="M173" s="212"/>
      <c r="N173" s="212">
        <f>ROUND(L173*K173,2)</f>
        <v>0</v>
      </c>
      <c r="O173" s="212"/>
      <c r="P173" s="212"/>
      <c r="Q173" s="212"/>
      <c r="R173" s="33"/>
      <c r="T173" s="133" t="s">
        <v>20</v>
      </c>
      <c r="U173" s="39" t="s">
        <v>46</v>
      </c>
      <c r="V173" s="134">
        <v>3.327</v>
      </c>
      <c r="W173" s="134">
        <f>V173*K173</f>
        <v>0.272814</v>
      </c>
      <c r="X173" s="134">
        <v>0</v>
      </c>
      <c r="Y173" s="134">
        <f>X173*K173</f>
        <v>0</v>
      </c>
      <c r="Z173" s="134">
        <v>0</v>
      </c>
      <c r="AA173" s="135">
        <f>Z173*K173</f>
        <v>0</v>
      </c>
      <c r="AR173" s="20" t="s">
        <v>239</v>
      </c>
      <c r="AT173" s="20" t="s">
        <v>155</v>
      </c>
      <c r="AU173" s="20" t="s">
        <v>124</v>
      </c>
      <c r="AY173" s="20" t="s">
        <v>154</v>
      </c>
      <c r="BE173" s="136">
        <f>IF(U173="základní",N173,0)</f>
        <v>0</v>
      </c>
      <c r="BF173" s="136">
        <f>IF(U173="snížená",N173,0)</f>
        <v>0</v>
      </c>
      <c r="BG173" s="136">
        <f>IF(U173="zákl. přenesená",N173,0)</f>
        <v>0</v>
      </c>
      <c r="BH173" s="136">
        <f>IF(U173="sníž. přenesená",N173,0)</f>
        <v>0</v>
      </c>
      <c r="BI173" s="136">
        <f>IF(U173="nulová",N173,0)</f>
        <v>0</v>
      </c>
      <c r="BJ173" s="20" t="s">
        <v>89</v>
      </c>
      <c r="BK173" s="136">
        <f>ROUND(L173*K173,2)</f>
        <v>0</v>
      </c>
      <c r="BL173" s="20" t="s">
        <v>239</v>
      </c>
      <c r="BM173" s="20" t="s">
        <v>787</v>
      </c>
    </row>
    <row r="174" spans="2:65" s="1" customFormat="1" ht="25.5" customHeight="1">
      <c r="B174" s="32"/>
      <c r="C174" s="129" t="s">
        <v>10</v>
      </c>
      <c r="D174" s="129" t="s">
        <v>155</v>
      </c>
      <c r="E174" s="130" t="s">
        <v>626</v>
      </c>
      <c r="F174" s="211" t="s">
        <v>627</v>
      </c>
      <c r="G174" s="211"/>
      <c r="H174" s="211"/>
      <c r="I174" s="211"/>
      <c r="J174" s="131" t="s">
        <v>296</v>
      </c>
      <c r="K174" s="132">
        <v>8.2000000000000003E-2</v>
      </c>
      <c r="L174" s="212"/>
      <c r="M174" s="212"/>
      <c r="N174" s="212">
        <f>ROUND(L174*K174,2)</f>
        <v>0</v>
      </c>
      <c r="O174" s="212"/>
      <c r="P174" s="212"/>
      <c r="Q174" s="212"/>
      <c r="R174" s="33"/>
      <c r="T174" s="133" t="s">
        <v>20</v>
      </c>
      <c r="U174" s="39" t="s">
        <v>46</v>
      </c>
      <c r="V174" s="134">
        <v>1.39</v>
      </c>
      <c r="W174" s="134">
        <f>V174*K174</f>
        <v>0.11398</v>
      </c>
      <c r="X174" s="134">
        <v>0</v>
      </c>
      <c r="Y174" s="134">
        <f>X174*K174</f>
        <v>0</v>
      </c>
      <c r="Z174" s="134">
        <v>0</v>
      </c>
      <c r="AA174" s="135">
        <f>Z174*K174</f>
        <v>0</v>
      </c>
      <c r="AR174" s="20" t="s">
        <v>239</v>
      </c>
      <c r="AT174" s="20" t="s">
        <v>155</v>
      </c>
      <c r="AU174" s="20" t="s">
        <v>124</v>
      </c>
      <c r="AY174" s="20" t="s">
        <v>154</v>
      </c>
      <c r="BE174" s="136">
        <f>IF(U174="základní",N174,0)</f>
        <v>0</v>
      </c>
      <c r="BF174" s="136">
        <f>IF(U174="snížená",N174,0)</f>
        <v>0</v>
      </c>
      <c r="BG174" s="136">
        <f>IF(U174="zákl. přenesená",N174,0)</f>
        <v>0</v>
      </c>
      <c r="BH174" s="136">
        <f>IF(U174="sníž. přenesená",N174,0)</f>
        <v>0</v>
      </c>
      <c r="BI174" s="136">
        <f>IF(U174="nulová",N174,0)</f>
        <v>0</v>
      </c>
      <c r="BJ174" s="20" t="s">
        <v>89</v>
      </c>
      <c r="BK174" s="136">
        <f>ROUND(L174*K174,2)</f>
        <v>0</v>
      </c>
      <c r="BL174" s="20" t="s">
        <v>239</v>
      </c>
      <c r="BM174" s="20" t="s">
        <v>788</v>
      </c>
    </row>
    <row r="175" spans="2:65" s="9" customFormat="1" ht="29.85" customHeight="1">
      <c r="B175" s="119"/>
      <c r="D175" s="128" t="s">
        <v>402</v>
      </c>
      <c r="E175" s="128"/>
      <c r="F175" s="128"/>
      <c r="G175" s="128"/>
      <c r="H175" s="128"/>
      <c r="I175" s="128"/>
      <c r="J175" s="128"/>
      <c r="K175" s="128"/>
      <c r="L175" s="128"/>
      <c r="M175" s="128"/>
      <c r="N175" s="208">
        <f>BK175</f>
        <v>0</v>
      </c>
      <c r="O175" s="209"/>
      <c r="P175" s="209"/>
      <c r="Q175" s="209"/>
      <c r="R175" s="121"/>
      <c r="T175" s="122"/>
      <c r="W175" s="123">
        <f>SUM(W176:W181)</f>
        <v>2.2441680000000002</v>
      </c>
      <c r="Y175" s="123">
        <f>SUM(Y176:Y181)</f>
        <v>1.5804E-3</v>
      </c>
      <c r="AA175" s="124">
        <f>SUM(AA176:AA181)</f>
        <v>0</v>
      </c>
      <c r="AR175" s="125" t="s">
        <v>124</v>
      </c>
      <c r="AT175" s="126" t="s">
        <v>80</v>
      </c>
      <c r="AU175" s="126" t="s">
        <v>89</v>
      </c>
      <c r="AY175" s="125" t="s">
        <v>154</v>
      </c>
      <c r="BK175" s="127">
        <f>SUM(BK176:BK181)</f>
        <v>0</v>
      </c>
    </row>
    <row r="176" spans="2:65" s="1" customFormat="1" ht="25.5" customHeight="1">
      <c r="B176" s="32"/>
      <c r="C176" s="129" t="s">
        <v>262</v>
      </c>
      <c r="D176" s="129" t="s">
        <v>155</v>
      </c>
      <c r="E176" s="130" t="s">
        <v>647</v>
      </c>
      <c r="F176" s="211" t="s">
        <v>648</v>
      </c>
      <c r="G176" s="211"/>
      <c r="H176" s="211"/>
      <c r="I176" s="211"/>
      <c r="J176" s="131" t="s">
        <v>168</v>
      </c>
      <c r="K176" s="132">
        <v>3.512</v>
      </c>
      <c r="L176" s="212"/>
      <c r="M176" s="212"/>
      <c r="N176" s="212">
        <f>ROUND(L176*K176,2)</f>
        <v>0</v>
      </c>
      <c r="O176" s="212"/>
      <c r="P176" s="212"/>
      <c r="Q176" s="212"/>
      <c r="R176" s="33"/>
      <c r="T176" s="133" t="s">
        <v>20</v>
      </c>
      <c r="U176" s="39" t="s">
        <v>46</v>
      </c>
      <c r="V176" s="134">
        <v>0.11700000000000001</v>
      </c>
      <c r="W176" s="134">
        <f>V176*K176</f>
        <v>0.41090400000000005</v>
      </c>
      <c r="X176" s="134">
        <v>6.9999999999999994E-5</v>
      </c>
      <c r="Y176" s="134">
        <f>X176*K176</f>
        <v>2.4583999999999999E-4</v>
      </c>
      <c r="Z176" s="134">
        <v>0</v>
      </c>
      <c r="AA176" s="135">
        <f>Z176*K176</f>
        <v>0</v>
      </c>
      <c r="AR176" s="20" t="s">
        <v>239</v>
      </c>
      <c r="AT176" s="20" t="s">
        <v>155</v>
      </c>
      <c r="AU176" s="20" t="s">
        <v>124</v>
      </c>
      <c r="AY176" s="20" t="s">
        <v>154</v>
      </c>
      <c r="BE176" s="136">
        <f>IF(U176="základní",N176,0)</f>
        <v>0</v>
      </c>
      <c r="BF176" s="136">
        <f>IF(U176="snížená",N176,0)</f>
        <v>0</v>
      </c>
      <c r="BG176" s="136">
        <f>IF(U176="zákl. přenesená",N176,0)</f>
        <v>0</v>
      </c>
      <c r="BH176" s="136">
        <f>IF(U176="sníž. přenesená",N176,0)</f>
        <v>0</v>
      </c>
      <c r="BI176" s="136">
        <f>IF(U176="nulová",N176,0)</f>
        <v>0</v>
      </c>
      <c r="BJ176" s="20" t="s">
        <v>89</v>
      </c>
      <c r="BK176" s="136">
        <f>ROUND(L176*K176,2)</f>
        <v>0</v>
      </c>
      <c r="BL176" s="20" t="s">
        <v>239</v>
      </c>
      <c r="BM176" s="20" t="s">
        <v>789</v>
      </c>
    </row>
    <row r="177" spans="2:65" s="10" customFormat="1" ht="16.5" customHeight="1">
      <c r="B177" s="137"/>
      <c r="E177" s="138" t="s">
        <v>20</v>
      </c>
      <c r="F177" s="217" t="s">
        <v>790</v>
      </c>
      <c r="G177" s="218"/>
      <c r="H177" s="218"/>
      <c r="I177" s="218"/>
      <c r="K177" s="138" t="s">
        <v>20</v>
      </c>
      <c r="R177" s="139"/>
      <c r="T177" s="140"/>
      <c r="AA177" s="141"/>
      <c r="AT177" s="138" t="s">
        <v>162</v>
      </c>
      <c r="AU177" s="138" t="s">
        <v>124</v>
      </c>
      <c r="AV177" s="10" t="s">
        <v>89</v>
      </c>
      <c r="AW177" s="10" t="s">
        <v>38</v>
      </c>
      <c r="AX177" s="10" t="s">
        <v>81</v>
      </c>
      <c r="AY177" s="138" t="s">
        <v>154</v>
      </c>
    </row>
    <row r="178" spans="2:65" s="11" customFormat="1" ht="16.5" customHeight="1">
      <c r="B178" s="142"/>
      <c r="E178" s="143" t="s">
        <v>20</v>
      </c>
      <c r="F178" s="213" t="s">
        <v>791</v>
      </c>
      <c r="G178" s="214"/>
      <c r="H178" s="214"/>
      <c r="I178" s="214"/>
      <c r="K178" s="144">
        <v>3.512</v>
      </c>
      <c r="R178" s="145"/>
      <c r="T178" s="146"/>
      <c r="AA178" s="147"/>
      <c r="AT178" s="143" t="s">
        <v>162</v>
      </c>
      <c r="AU178" s="143" t="s">
        <v>124</v>
      </c>
      <c r="AV178" s="11" t="s">
        <v>124</v>
      </c>
      <c r="AW178" s="11" t="s">
        <v>38</v>
      </c>
      <c r="AX178" s="11" t="s">
        <v>89</v>
      </c>
      <c r="AY178" s="143" t="s">
        <v>154</v>
      </c>
    </row>
    <row r="179" spans="2:65" s="1" customFormat="1" ht="38.25" customHeight="1">
      <c r="B179" s="32"/>
      <c r="C179" s="129" t="s">
        <v>266</v>
      </c>
      <c r="D179" s="129" t="s">
        <v>155</v>
      </c>
      <c r="E179" s="130" t="s">
        <v>654</v>
      </c>
      <c r="F179" s="211" t="s">
        <v>655</v>
      </c>
      <c r="G179" s="211"/>
      <c r="H179" s="211"/>
      <c r="I179" s="211"/>
      <c r="J179" s="131" t="s">
        <v>168</v>
      </c>
      <c r="K179" s="132">
        <v>3.512</v>
      </c>
      <c r="L179" s="212"/>
      <c r="M179" s="212"/>
      <c r="N179" s="212">
        <f>ROUND(L179*K179,2)</f>
        <v>0</v>
      </c>
      <c r="O179" s="212"/>
      <c r="P179" s="212"/>
      <c r="Q179" s="212"/>
      <c r="R179" s="33"/>
      <c r="T179" s="133" t="s">
        <v>20</v>
      </c>
      <c r="U179" s="39" t="s">
        <v>46</v>
      </c>
      <c r="V179" s="134">
        <v>0.184</v>
      </c>
      <c r="W179" s="134">
        <f>V179*K179</f>
        <v>0.646208</v>
      </c>
      <c r="X179" s="134">
        <v>1.3999999999999999E-4</v>
      </c>
      <c r="Y179" s="134">
        <f>X179*K179</f>
        <v>4.9167999999999998E-4</v>
      </c>
      <c r="Z179" s="134">
        <v>0</v>
      </c>
      <c r="AA179" s="135">
        <f>Z179*K179</f>
        <v>0</v>
      </c>
      <c r="AR179" s="20" t="s">
        <v>239</v>
      </c>
      <c r="AT179" s="20" t="s">
        <v>155</v>
      </c>
      <c r="AU179" s="20" t="s">
        <v>124</v>
      </c>
      <c r="AY179" s="20" t="s">
        <v>154</v>
      </c>
      <c r="BE179" s="136">
        <f>IF(U179="základní",N179,0)</f>
        <v>0</v>
      </c>
      <c r="BF179" s="136">
        <f>IF(U179="snížená",N179,0)</f>
        <v>0</v>
      </c>
      <c r="BG179" s="136">
        <f>IF(U179="zákl. přenesená",N179,0)</f>
        <v>0</v>
      </c>
      <c r="BH179" s="136">
        <f>IF(U179="sníž. přenesená",N179,0)</f>
        <v>0</v>
      </c>
      <c r="BI179" s="136">
        <f>IF(U179="nulová",N179,0)</f>
        <v>0</v>
      </c>
      <c r="BJ179" s="20" t="s">
        <v>89</v>
      </c>
      <c r="BK179" s="136">
        <f>ROUND(L179*K179,2)</f>
        <v>0</v>
      </c>
      <c r="BL179" s="20" t="s">
        <v>239</v>
      </c>
      <c r="BM179" s="20" t="s">
        <v>792</v>
      </c>
    </row>
    <row r="180" spans="2:65" s="1" customFormat="1" ht="25.5" customHeight="1">
      <c r="B180" s="32"/>
      <c r="C180" s="129" t="s">
        <v>270</v>
      </c>
      <c r="D180" s="129" t="s">
        <v>155</v>
      </c>
      <c r="E180" s="130" t="s">
        <v>658</v>
      </c>
      <c r="F180" s="211" t="s">
        <v>659</v>
      </c>
      <c r="G180" s="211"/>
      <c r="H180" s="211"/>
      <c r="I180" s="211"/>
      <c r="J180" s="131" t="s">
        <v>168</v>
      </c>
      <c r="K180" s="132">
        <v>3.512</v>
      </c>
      <c r="L180" s="212"/>
      <c r="M180" s="212"/>
      <c r="N180" s="212">
        <f>ROUND(L180*K180,2)</f>
        <v>0</v>
      </c>
      <c r="O180" s="212"/>
      <c r="P180" s="212"/>
      <c r="Q180" s="212"/>
      <c r="R180" s="33"/>
      <c r="T180" s="133" t="s">
        <v>20</v>
      </c>
      <c r="U180" s="39" t="s">
        <v>46</v>
      </c>
      <c r="V180" s="134">
        <v>0.16600000000000001</v>
      </c>
      <c r="W180" s="134">
        <f>V180*K180</f>
        <v>0.58299200000000007</v>
      </c>
      <c r="X180" s="134">
        <v>1.2E-4</v>
      </c>
      <c r="Y180" s="134">
        <f>X180*K180</f>
        <v>4.2144000000000003E-4</v>
      </c>
      <c r="Z180" s="134">
        <v>0</v>
      </c>
      <c r="AA180" s="135">
        <f>Z180*K180</f>
        <v>0</v>
      </c>
      <c r="AR180" s="20" t="s">
        <v>239</v>
      </c>
      <c r="AT180" s="20" t="s">
        <v>155</v>
      </c>
      <c r="AU180" s="20" t="s">
        <v>124</v>
      </c>
      <c r="AY180" s="20" t="s">
        <v>154</v>
      </c>
      <c r="BE180" s="136">
        <f>IF(U180="základní",N180,0)</f>
        <v>0</v>
      </c>
      <c r="BF180" s="136">
        <f>IF(U180="snížená",N180,0)</f>
        <v>0</v>
      </c>
      <c r="BG180" s="136">
        <f>IF(U180="zákl. přenesená",N180,0)</f>
        <v>0</v>
      </c>
      <c r="BH180" s="136">
        <f>IF(U180="sníž. přenesená",N180,0)</f>
        <v>0</v>
      </c>
      <c r="BI180" s="136">
        <f>IF(U180="nulová",N180,0)</f>
        <v>0</v>
      </c>
      <c r="BJ180" s="20" t="s">
        <v>89</v>
      </c>
      <c r="BK180" s="136">
        <f>ROUND(L180*K180,2)</f>
        <v>0</v>
      </c>
      <c r="BL180" s="20" t="s">
        <v>239</v>
      </c>
      <c r="BM180" s="20" t="s">
        <v>793</v>
      </c>
    </row>
    <row r="181" spans="2:65" s="1" customFormat="1" ht="25.5" customHeight="1">
      <c r="B181" s="32"/>
      <c r="C181" s="129" t="s">
        <v>274</v>
      </c>
      <c r="D181" s="129" t="s">
        <v>155</v>
      </c>
      <c r="E181" s="130" t="s">
        <v>662</v>
      </c>
      <c r="F181" s="211" t="s">
        <v>663</v>
      </c>
      <c r="G181" s="211"/>
      <c r="H181" s="211"/>
      <c r="I181" s="211"/>
      <c r="J181" s="131" t="s">
        <v>168</v>
      </c>
      <c r="K181" s="132">
        <v>3.512</v>
      </c>
      <c r="L181" s="212"/>
      <c r="M181" s="212"/>
      <c r="N181" s="212">
        <f>ROUND(L181*K181,2)</f>
        <v>0</v>
      </c>
      <c r="O181" s="212"/>
      <c r="P181" s="212"/>
      <c r="Q181" s="212"/>
      <c r="R181" s="33"/>
      <c r="T181" s="133" t="s">
        <v>20</v>
      </c>
      <c r="U181" s="157" t="s">
        <v>46</v>
      </c>
      <c r="V181" s="158">
        <v>0.17199999999999999</v>
      </c>
      <c r="W181" s="158">
        <f>V181*K181</f>
        <v>0.60406399999999993</v>
      </c>
      <c r="X181" s="158">
        <v>1.2E-4</v>
      </c>
      <c r="Y181" s="158">
        <f>X181*K181</f>
        <v>4.2144000000000003E-4</v>
      </c>
      <c r="Z181" s="158">
        <v>0</v>
      </c>
      <c r="AA181" s="159">
        <f>Z181*K181</f>
        <v>0</v>
      </c>
      <c r="AR181" s="20" t="s">
        <v>239</v>
      </c>
      <c r="AT181" s="20" t="s">
        <v>155</v>
      </c>
      <c r="AU181" s="20" t="s">
        <v>124</v>
      </c>
      <c r="AY181" s="20" t="s">
        <v>154</v>
      </c>
      <c r="BE181" s="136">
        <f>IF(U181="základní",N181,0)</f>
        <v>0</v>
      </c>
      <c r="BF181" s="136">
        <f>IF(U181="snížená",N181,0)</f>
        <v>0</v>
      </c>
      <c r="BG181" s="136">
        <f>IF(U181="zákl. přenesená",N181,0)</f>
        <v>0</v>
      </c>
      <c r="BH181" s="136">
        <f>IF(U181="sníž. přenesená",N181,0)</f>
        <v>0</v>
      </c>
      <c r="BI181" s="136">
        <f>IF(U181="nulová",N181,0)</f>
        <v>0</v>
      </c>
      <c r="BJ181" s="20" t="s">
        <v>89</v>
      </c>
      <c r="BK181" s="136">
        <f>ROUND(L181*K181,2)</f>
        <v>0</v>
      </c>
      <c r="BL181" s="20" t="s">
        <v>239</v>
      </c>
      <c r="BM181" s="20" t="s">
        <v>794</v>
      </c>
    </row>
    <row r="182" spans="2:65" s="1" customFormat="1" ht="6.95" customHeight="1">
      <c r="B182" s="54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6"/>
    </row>
  </sheetData>
  <mergeCells count="173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L124:M124"/>
    <mergeCell ref="N124:Q124"/>
    <mergeCell ref="N119:Q119"/>
    <mergeCell ref="N120:Q120"/>
    <mergeCell ref="N121:Q121"/>
    <mergeCell ref="F125:I125"/>
    <mergeCell ref="L125:M125"/>
    <mergeCell ref="N125:Q125"/>
    <mergeCell ref="F126:I126"/>
    <mergeCell ref="F127:I127"/>
    <mergeCell ref="F128:I128"/>
    <mergeCell ref="F129:I129"/>
    <mergeCell ref="F131:I131"/>
    <mergeCell ref="L131:M131"/>
    <mergeCell ref="N131:Q131"/>
    <mergeCell ref="N130:Q130"/>
    <mergeCell ref="F132:I132"/>
    <mergeCell ref="F133:I133"/>
    <mergeCell ref="L133:M133"/>
    <mergeCell ref="N133:Q133"/>
    <mergeCell ref="F134:I134"/>
    <mergeCell ref="F136:I136"/>
    <mergeCell ref="L136:M136"/>
    <mergeCell ref="N136:Q136"/>
    <mergeCell ref="F137:I137"/>
    <mergeCell ref="N135:Q135"/>
    <mergeCell ref="F138:I13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F144:I144"/>
    <mergeCell ref="F145:I145"/>
    <mergeCell ref="F146:I146"/>
    <mergeCell ref="F147:I147"/>
    <mergeCell ref="L147:M147"/>
    <mergeCell ref="N147:Q147"/>
    <mergeCell ref="F149:I149"/>
    <mergeCell ref="L149:M149"/>
    <mergeCell ref="N149:Q149"/>
    <mergeCell ref="N148:Q148"/>
    <mergeCell ref="F150:I150"/>
    <mergeCell ref="F151:I151"/>
    <mergeCell ref="F152:I152"/>
    <mergeCell ref="L152:M152"/>
    <mergeCell ref="N152:Q152"/>
    <mergeCell ref="F153:I153"/>
    <mergeCell ref="F154:I154"/>
    <mergeCell ref="L154:M154"/>
    <mergeCell ref="N154:Q154"/>
    <mergeCell ref="L164:M164"/>
    <mergeCell ref="N164:Q164"/>
    <mergeCell ref="F167:I167"/>
    <mergeCell ref="L167:M167"/>
    <mergeCell ref="N167:Q167"/>
    <mergeCell ref="N163:Q163"/>
    <mergeCell ref="N165:Q165"/>
    <mergeCell ref="N166:Q166"/>
    <mergeCell ref="F155:I155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N156:Q156"/>
    <mergeCell ref="F181:I181"/>
    <mergeCell ref="L181:M181"/>
    <mergeCell ref="N181:Q181"/>
    <mergeCell ref="F173:I173"/>
    <mergeCell ref="L173:M173"/>
    <mergeCell ref="N173:Q173"/>
    <mergeCell ref="F174:I174"/>
    <mergeCell ref="L174:M174"/>
    <mergeCell ref="N174:Q174"/>
    <mergeCell ref="F176:I176"/>
    <mergeCell ref="L176:M176"/>
    <mergeCell ref="N176:Q176"/>
    <mergeCell ref="N175:Q175"/>
    <mergeCell ref="H1:K1"/>
    <mergeCell ref="S2:AC2"/>
    <mergeCell ref="F177:I177"/>
    <mergeCell ref="F178:I178"/>
    <mergeCell ref="F179:I179"/>
    <mergeCell ref="L179:M179"/>
    <mergeCell ref="N179:Q179"/>
    <mergeCell ref="F180:I180"/>
    <mergeCell ref="L180:M180"/>
    <mergeCell ref="N180:Q180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F161:I161"/>
    <mergeCell ref="F162:I162"/>
    <mergeCell ref="L162:M162"/>
    <mergeCell ref="N162:Q162"/>
    <mergeCell ref="F164:I164"/>
  </mergeCells>
  <hyperlinks>
    <hyperlink ref="F1:G1" location="C2" display="1) Krycí list rozpočtu" xr:uid="{00000000-0004-0000-0600-000000000000}"/>
    <hyperlink ref="H1:K1" location="C86" display="2) Rekapitulace rozpočtu" xr:uid="{00000000-0004-0000-0600-000001000000}"/>
    <hyperlink ref="L1" location="C118" display="3) Rozpočet" xr:uid="{00000000-0004-0000-0600-000002000000}"/>
    <hyperlink ref="S1:T1" location="'Rekapitulace stavby'!C2" display="Rekapitulace stavby" xr:uid="{00000000-0004-0000-06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N237"/>
  <sheetViews>
    <sheetView showGridLines="0" workbookViewId="0">
      <pane ySplit="1" topLeftCell="A216" activePane="bottomLeft" state="frozen"/>
      <selection pane="bottomLeft" activeCell="AD232" sqref="AD23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119</v>
      </c>
      <c r="G1" s="16"/>
      <c r="H1" s="210" t="s">
        <v>120</v>
      </c>
      <c r="I1" s="210"/>
      <c r="J1" s="210"/>
      <c r="K1" s="210"/>
      <c r="L1" s="16" t="s">
        <v>121</v>
      </c>
      <c r="M1" s="14"/>
      <c r="N1" s="14"/>
      <c r="O1" s="15" t="s">
        <v>122</v>
      </c>
      <c r="P1" s="14"/>
      <c r="Q1" s="14"/>
      <c r="R1" s="14"/>
      <c r="S1" s="16" t="s">
        <v>123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20" t="s">
        <v>108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124</v>
      </c>
    </row>
    <row r="4" spans="1:66" ht="36.950000000000003" customHeight="1">
      <c r="B4" s="24"/>
      <c r="C4" s="185" t="s">
        <v>125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29" t="s">
        <v>17</v>
      </c>
      <c r="F6" s="230" t="str">
        <f>'Rekapitulace stavby'!K6</f>
        <v>ÚPRAVA ATRIA U ZŠ HORYMÍROVA 100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R6" s="25"/>
    </row>
    <row r="7" spans="1:66" s="1" customFormat="1" ht="32.85" customHeight="1">
      <c r="B7" s="32"/>
      <c r="D7" s="28" t="s">
        <v>126</v>
      </c>
      <c r="F7" s="198" t="s">
        <v>795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R7" s="33"/>
    </row>
    <row r="8" spans="1:66" s="1" customFormat="1" ht="14.45" customHeight="1">
      <c r="B8" s="32"/>
      <c r="D8" s="29" t="s">
        <v>19</v>
      </c>
      <c r="F8" s="27" t="s">
        <v>20</v>
      </c>
      <c r="M8" s="29" t="s">
        <v>21</v>
      </c>
      <c r="O8" s="27" t="s">
        <v>20</v>
      </c>
      <c r="R8" s="33"/>
    </row>
    <row r="9" spans="1:66" s="1" customFormat="1" ht="14.45" customHeight="1">
      <c r="B9" s="32"/>
      <c r="D9" s="29" t="s">
        <v>22</v>
      </c>
      <c r="F9" s="27" t="s">
        <v>23</v>
      </c>
      <c r="M9" s="29" t="s">
        <v>24</v>
      </c>
      <c r="O9" s="221" t="str">
        <f>'Rekapitulace stavby'!AN8</f>
        <v>21. 7. 2021</v>
      </c>
      <c r="P9" s="221"/>
      <c r="R9" s="33"/>
    </row>
    <row r="10" spans="1:66" s="1" customFormat="1" ht="10.9" customHeight="1">
      <c r="B10" s="32"/>
      <c r="R10" s="33"/>
    </row>
    <row r="11" spans="1:66" s="1" customFormat="1" ht="14.45" customHeight="1">
      <c r="B11" s="32"/>
      <c r="D11" s="29" t="s">
        <v>26</v>
      </c>
      <c r="M11" s="29" t="s">
        <v>27</v>
      </c>
      <c r="O11" s="197" t="s">
        <v>28</v>
      </c>
      <c r="P11" s="197"/>
      <c r="R11" s="33"/>
    </row>
    <row r="12" spans="1:66" s="1" customFormat="1" ht="18" customHeight="1">
      <c r="B12" s="32"/>
      <c r="E12" s="27" t="s">
        <v>29</v>
      </c>
      <c r="M12" s="29" t="s">
        <v>30</v>
      </c>
      <c r="O12" s="197" t="s">
        <v>31</v>
      </c>
      <c r="P12" s="197"/>
      <c r="R12" s="33"/>
    </row>
    <row r="13" spans="1:66" s="1" customFormat="1" ht="6.95" customHeight="1">
      <c r="B13" s="32"/>
      <c r="R13" s="33"/>
    </row>
    <row r="14" spans="1:66" s="1" customFormat="1" ht="14.45" customHeight="1">
      <c r="B14" s="32"/>
      <c r="D14" s="29" t="s">
        <v>32</v>
      </c>
      <c r="M14" s="29" t="s">
        <v>27</v>
      </c>
      <c r="O14" s="197" t="str">
        <f>IF('Rekapitulace stavby'!AN13="","",'Rekapitulace stavby'!AN13)</f>
        <v/>
      </c>
      <c r="P14" s="197"/>
      <c r="R14" s="33"/>
    </row>
    <row r="15" spans="1:66" s="1" customFormat="1" ht="18" customHeight="1">
      <c r="B15" s="32"/>
      <c r="E15" s="27" t="str">
        <f>IF('Rekapitulace stavby'!E14="","",'Rekapitulace stavby'!E14)</f>
        <v xml:space="preserve"> </v>
      </c>
      <c r="M15" s="29" t="s">
        <v>30</v>
      </c>
      <c r="O15" s="197" t="str">
        <f>IF('Rekapitulace stavby'!AN14="","",'Rekapitulace stavby'!AN14)</f>
        <v/>
      </c>
      <c r="P15" s="197"/>
      <c r="R15" s="33"/>
    </row>
    <row r="16" spans="1:66" s="1" customFormat="1" ht="6.95" customHeight="1">
      <c r="B16" s="32"/>
      <c r="R16" s="33"/>
    </row>
    <row r="17" spans="2:18" s="1" customFormat="1" ht="14.45" customHeight="1">
      <c r="B17" s="32"/>
      <c r="D17" s="29" t="s">
        <v>34</v>
      </c>
      <c r="M17" s="29" t="s">
        <v>27</v>
      </c>
      <c r="O17" s="197" t="s">
        <v>35</v>
      </c>
      <c r="P17" s="197"/>
      <c r="R17" s="33"/>
    </row>
    <row r="18" spans="2:18" s="1" customFormat="1" ht="18" customHeight="1">
      <c r="B18" s="32"/>
      <c r="E18" s="27" t="s">
        <v>36</v>
      </c>
      <c r="M18" s="29" t="s">
        <v>30</v>
      </c>
      <c r="O18" s="197" t="s">
        <v>37</v>
      </c>
      <c r="P18" s="197"/>
      <c r="R18" s="33"/>
    </row>
    <row r="19" spans="2:18" s="1" customFormat="1" ht="6.95" customHeight="1">
      <c r="B19" s="32"/>
      <c r="R19" s="33"/>
    </row>
    <row r="20" spans="2:18" s="1" customFormat="1" ht="14.45" customHeight="1">
      <c r="B20" s="32"/>
      <c r="D20" s="29" t="s">
        <v>39</v>
      </c>
      <c r="M20" s="29" t="s">
        <v>27</v>
      </c>
      <c r="O20" s="197" t="s">
        <v>35</v>
      </c>
      <c r="P20" s="197"/>
      <c r="R20" s="33"/>
    </row>
    <row r="21" spans="2:18" s="1" customFormat="1" ht="18" customHeight="1">
      <c r="B21" s="32"/>
      <c r="E21" s="27" t="s">
        <v>40</v>
      </c>
      <c r="M21" s="29" t="s">
        <v>30</v>
      </c>
      <c r="O21" s="197" t="s">
        <v>37</v>
      </c>
      <c r="P21" s="197"/>
      <c r="R21" s="33"/>
    </row>
    <row r="22" spans="2:18" s="1" customFormat="1" ht="6.95" customHeight="1">
      <c r="B22" s="32"/>
      <c r="R22" s="33"/>
    </row>
    <row r="23" spans="2:18" s="1" customFormat="1" ht="14.45" customHeight="1">
      <c r="B23" s="32"/>
      <c r="D23" s="29" t="s">
        <v>41</v>
      </c>
      <c r="R23" s="33"/>
    </row>
    <row r="24" spans="2:18" s="1" customFormat="1" ht="16.5" customHeight="1">
      <c r="B24" s="32"/>
      <c r="E24" s="199" t="s">
        <v>20</v>
      </c>
      <c r="F24" s="199"/>
      <c r="G24" s="199"/>
      <c r="H24" s="199"/>
      <c r="I24" s="199"/>
      <c r="J24" s="199"/>
      <c r="K24" s="199"/>
      <c r="L24" s="199"/>
      <c r="R24" s="33"/>
    </row>
    <row r="25" spans="2:18" s="1" customFormat="1" ht="6.95" customHeight="1">
      <c r="B25" s="32"/>
      <c r="R25" s="33"/>
    </row>
    <row r="26" spans="2:18" s="1" customFormat="1" ht="6.95" customHeight="1">
      <c r="B26" s="32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R26" s="33"/>
    </row>
    <row r="27" spans="2:18" s="1" customFormat="1" ht="14.45" customHeight="1">
      <c r="B27" s="32"/>
      <c r="D27" s="97" t="s">
        <v>128</v>
      </c>
      <c r="M27" s="192">
        <f>N88</f>
        <v>0</v>
      </c>
      <c r="N27" s="192"/>
      <c r="O27" s="192"/>
      <c r="P27" s="192"/>
      <c r="R27" s="33"/>
    </row>
    <row r="28" spans="2:18" s="1" customFormat="1" ht="14.45" customHeight="1">
      <c r="B28" s="32"/>
      <c r="D28" s="31" t="s">
        <v>129</v>
      </c>
      <c r="M28" s="192">
        <f>N103</f>
        <v>0</v>
      </c>
      <c r="N28" s="192"/>
      <c r="O28" s="192"/>
      <c r="P28" s="192"/>
      <c r="R28" s="33"/>
    </row>
    <row r="29" spans="2:18" s="1" customFormat="1" ht="6.95" customHeight="1">
      <c r="B29" s="32"/>
      <c r="R29" s="33"/>
    </row>
    <row r="30" spans="2:18" s="1" customFormat="1" ht="25.35" customHeight="1">
      <c r="B30" s="32"/>
      <c r="D30" s="98" t="s">
        <v>44</v>
      </c>
      <c r="M30" s="237">
        <f>ROUND(M27+M28,2)</f>
        <v>0</v>
      </c>
      <c r="N30" s="229"/>
      <c r="O30" s="229"/>
      <c r="P30" s="229"/>
      <c r="R30" s="33"/>
    </row>
    <row r="31" spans="2:18" s="1" customFormat="1" ht="6.95" customHeight="1">
      <c r="B31" s="32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R31" s="33"/>
    </row>
    <row r="32" spans="2:18" s="1" customFormat="1" ht="14.45" customHeight="1">
      <c r="B32" s="32"/>
      <c r="D32" s="37" t="s">
        <v>45</v>
      </c>
      <c r="E32" s="37" t="s">
        <v>46</v>
      </c>
      <c r="F32" s="38">
        <v>0.21</v>
      </c>
      <c r="G32" s="99" t="s">
        <v>47</v>
      </c>
      <c r="H32" s="234">
        <f>ROUND((SUM(BE103:BE104)+SUM(BE122:BE236)), 2)</f>
        <v>0</v>
      </c>
      <c r="I32" s="229"/>
      <c r="J32" s="229"/>
      <c r="M32" s="234">
        <f>ROUND(ROUND((SUM(BE103:BE104)+SUM(BE122:BE236)), 2)*F32, 2)</f>
        <v>0</v>
      </c>
      <c r="N32" s="229"/>
      <c r="O32" s="229"/>
      <c r="P32" s="229"/>
      <c r="R32" s="33"/>
    </row>
    <row r="33" spans="2:18" s="1" customFormat="1" ht="14.45" customHeight="1">
      <c r="B33" s="32"/>
      <c r="E33" s="37" t="s">
        <v>48</v>
      </c>
      <c r="F33" s="38">
        <v>0.15</v>
      </c>
      <c r="G33" s="99" t="s">
        <v>47</v>
      </c>
      <c r="H33" s="234">
        <f>ROUND((SUM(BF103:BF104)+SUM(BF122:BF236)), 2)</f>
        <v>0</v>
      </c>
      <c r="I33" s="229"/>
      <c r="J33" s="229"/>
      <c r="M33" s="234">
        <f>ROUND(ROUND((SUM(BF103:BF104)+SUM(BF122:BF236)), 2)*F33, 2)</f>
        <v>0</v>
      </c>
      <c r="N33" s="229"/>
      <c r="O33" s="229"/>
      <c r="P33" s="229"/>
      <c r="R33" s="33"/>
    </row>
    <row r="34" spans="2:18" s="1" customFormat="1" ht="14.45" hidden="1" customHeight="1">
      <c r="B34" s="32"/>
      <c r="E34" s="37" t="s">
        <v>49</v>
      </c>
      <c r="F34" s="38">
        <v>0.21</v>
      </c>
      <c r="G34" s="99" t="s">
        <v>47</v>
      </c>
      <c r="H34" s="234">
        <f>ROUND((SUM(BG103:BG104)+SUM(BG122:BG236)), 2)</f>
        <v>0</v>
      </c>
      <c r="I34" s="229"/>
      <c r="J34" s="229"/>
      <c r="M34" s="234">
        <v>0</v>
      </c>
      <c r="N34" s="229"/>
      <c r="O34" s="229"/>
      <c r="P34" s="229"/>
      <c r="R34" s="33"/>
    </row>
    <row r="35" spans="2:18" s="1" customFormat="1" ht="14.45" hidden="1" customHeight="1">
      <c r="B35" s="32"/>
      <c r="E35" s="37" t="s">
        <v>50</v>
      </c>
      <c r="F35" s="38">
        <v>0.15</v>
      </c>
      <c r="G35" s="99" t="s">
        <v>47</v>
      </c>
      <c r="H35" s="234">
        <f>ROUND((SUM(BH103:BH104)+SUM(BH122:BH236)), 2)</f>
        <v>0</v>
      </c>
      <c r="I35" s="229"/>
      <c r="J35" s="229"/>
      <c r="M35" s="234">
        <v>0</v>
      </c>
      <c r="N35" s="229"/>
      <c r="O35" s="229"/>
      <c r="P35" s="229"/>
      <c r="R35" s="33"/>
    </row>
    <row r="36" spans="2:18" s="1" customFormat="1" ht="14.45" hidden="1" customHeight="1">
      <c r="B36" s="32"/>
      <c r="E36" s="37" t="s">
        <v>51</v>
      </c>
      <c r="F36" s="38">
        <v>0</v>
      </c>
      <c r="G36" s="99" t="s">
        <v>47</v>
      </c>
      <c r="H36" s="234">
        <f>ROUND((SUM(BI103:BI104)+SUM(BI122:BI236)), 2)</f>
        <v>0</v>
      </c>
      <c r="I36" s="229"/>
      <c r="J36" s="229"/>
      <c r="M36" s="234">
        <v>0</v>
      </c>
      <c r="N36" s="229"/>
      <c r="O36" s="229"/>
      <c r="P36" s="229"/>
      <c r="R36" s="33"/>
    </row>
    <row r="37" spans="2:18" s="1" customFormat="1" ht="6.95" customHeight="1">
      <c r="B37" s="32"/>
      <c r="R37" s="33"/>
    </row>
    <row r="38" spans="2:18" s="1" customFormat="1" ht="25.35" customHeight="1">
      <c r="B38" s="32"/>
      <c r="C38" s="96"/>
      <c r="D38" s="100" t="s">
        <v>52</v>
      </c>
      <c r="E38" s="68"/>
      <c r="F38" s="68"/>
      <c r="G38" s="101" t="s">
        <v>53</v>
      </c>
      <c r="H38" s="102" t="s">
        <v>54</v>
      </c>
      <c r="I38" s="68"/>
      <c r="J38" s="68"/>
      <c r="K38" s="68"/>
      <c r="L38" s="235">
        <f>SUM(M30:M36)</f>
        <v>0</v>
      </c>
      <c r="M38" s="235"/>
      <c r="N38" s="235"/>
      <c r="O38" s="235"/>
      <c r="P38" s="236"/>
      <c r="Q38" s="96"/>
      <c r="R38" s="33"/>
    </row>
    <row r="39" spans="2:18" s="1" customFormat="1" ht="14.45" customHeight="1">
      <c r="B39" s="32"/>
      <c r="R39" s="33"/>
    </row>
    <row r="40" spans="2:18" s="1" customFormat="1" ht="14.45" customHeight="1">
      <c r="B40" s="32"/>
      <c r="R40" s="33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2"/>
      <c r="D50" s="45" t="s">
        <v>55</v>
      </c>
      <c r="E50" s="46"/>
      <c r="F50" s="46"/>
      <c r="G50" s="46"/>
      <c r="H50" s="47"/>
      <c r="J50" s="45" t="s">
        <v>56</v>
      </c>
      <c r="K50" s="46"/>
      <c r="L50" s="46"/>
      <c r="M50" s="46"/>
      <c r="N50" s="46"/>
      <c r="O50" s="46"/>
      <c r="P50" s="47"/>
      <c r="R50" s="33"/>
    </row>
    <row r="51" spans="2:18">
      <c r="B51" s="24"/>
      <c r="D51" s="48"/>
      <c r="H51" s="49"/>
      <c r="J51" s="48"/>
      <c r="P51" s="49"/>
      <c r="R51" s="25"/>
    </row>
    <row r="52" spans="2:18">
      <c r="B52" s="24"/>
      <c r="D52" s="48"/>
      <c r="H52" s="49"/>
      <c r="J52" s="48"/>
      <c r="P52" s="49"/>
      <c r="R52" s="25"/>
    </row>
    <row r="53" spans="2:18">
      <c r="B53" s="24"/>
      <c r="D53" s="48"/>
      <c r="H53" s="49"/>
      <c r="J53" s="48"/>
      <c r="P53" s="49"/>
      <c r="R53" s="25"/>
    </row>
    <row r="54" spans="2:18">
      <c r="B54" s="24"/>
      <c r="D54" s="48"/>
      <c r="H54" s="49"/>
      <c r="J54" s="48"/>
      <c r="P54" s="49"/>
      <c r="R54" s="25"/>
    </row>
    <row r="55" spans="2:18">
      <c r="B55" s="24"/>
      <c r="D55" s="48"/>
      <c r="H55" s="49"/>
      <c r="J55" s="48"/>
      <c r="P55" s="49"/>
      <c r="R55" s="25"/>
    </row>
    <row r="56" spans="2:18">
      <c r="B56" s="24"/>
      <c r="D56" s="48"/>
      <c r="H56" s="49"/>
      <c r="J56" s="48"/>
      <c r="P56" s="49"/>
      <c r="R56" s="25"/>
    </row>
    <row r="57" spans="2:18">
      <c r="B57" s="24"/>
      <c r="D57" s="48"/>
      <c r="H57" s="49"/>
      <c r="J57" s="48"/>
      <c r="P57" s="49"/>
      <c r="R57" s="25"/>
    </row>
    <row r="58" spans="2:18">
      <c r="B58" s="24"/>
      <c r="D58" s="48"/>
      <c r="H58" s="49"/>
      <c r="J58" s="48"/>
      <c r="P58" s="49"/>
      <c r="R58" s="25"/>
    </row>
    <row r="59" spans="2:18" s="1" customFormat="1" ht="15">
      <c r="B59" s="32"/>
      <c r="D59" s="50" t="s">
        <v>57</v>
      </c>
      <c r="E59" s="51"/>
      <c r="F59" s="51"/>
      <c r="G59" s="52" t="s">
        <v>58</v>
      </c>
      <c r="H59" s="53"/>
      <c r="J59" s="50" t="s">
        <v>57</v>
      </c>
      <c r="K59" s="51"/>
      <c r="L59" s="51"/>
      <c r="M59" s="51"/>
      <c r="N59" s="52" t="s">
        <v>58</v>
      </c>
      <c r="O59" s="51"/>
      <c r="P59" s="53"/>
      <c r="R59" s="33"/>
    </row>
    <row r="60" spans="2:18">
      <c r="B60" s="24"/>
      <c r="R60" s="25"/>
    </row>
    <row r="61" spans="2:18" s="1" customFormat="1" ht="15">
      <c r="B61" s="32"/>
      <c r="D61" s="45" t="s">
        <v>59</v>
      </c>
      <c r="E61" s="46"/>
      <c r="F61" s="46"/>
      <c r="G61" s="46"/>
      <c r="H61" s="47"/>
      <c r="J61" s="45" t="s">
        <v>60</v>
      </c>
      <c r="K61" s="46"/>
      <c r="L61" s="46"/>
      <c r="M61" s="46"/>
      <c r="N61" s="46"/>
      <c r="O61" s="46"/>
      <c r="P61" s="47"/>
      <c r="R61" s="33"/>
    </row>
    <row r="62" spans="2:18">
      <c r="B62" s="24"/>
      <c r="D62" s="48"/>
      <c r="H62" s="49"/>
      <c r="J62" s="48"/>
      <c r="P62" s="49"/>
      <c r="R62" s="25"/>
    </row>
    <row r="63" spans="2:18">
      <c r="B63" s="24"/>
      <c r="D63" s="48"/>
      <c r="H63" s="49"/>
      <c r="J63" s="48"/>
      <c r="P63" s="49"/>
      <c r="R63" s="25"/>
    </row>
    <row r="64" spans="2:18">
      <c r="B64" s="24"/>
      <c r="D64" s="48"/>
      <c r="H64" s="49"/>
      <c r="J64" s="48"/>
      <c r="P64" s="49"/>
      <c r="R64" s="25"/>
    </row>
    <row r="65" spans="2:18">
      <c r="B65" s="24"/>
      <c r="D65" s="48"/>
      <c r="H65" s="49"/>
      <c r="J65" s="48"/>
      <c r="P65" s="49"/>
      <c r="R65" s="25"/>
    </row>
    <row r="66" spans="2:18">
      <c r="B66" s="24"/>
      <c r="D66" s="48"/>
      <c r="H66" s="49"/>
      <c r="J66" s="48"/>
      <c r="P66" s="49"/>
      <c r="R66" s="25"/>
    </row>
    <row r="67" spans="2:18">
      <c r="B67" s="24"/>
      <c r="D67" s="48"/>
      <c r="H67" s="49"/>
      <c r="J67" s="48"/>
      <c r="P67" s="49"/>
      <c r="R67" s="25"/>
    </row>
    <row r="68" spans="2:18">
      <c r="B68" s="24"/>
      <c r="D68" s="48"/>
      <c r="H68" s="49"/>
      <c r="J68" s="48"/>
      <c r="P68" s="49"/>
      <c r="R68" s="25"/>
    </row>
    <row r="69" spans="2:18">
      <c r="B69" s="24"/>
      <c r="D69" s="48"/>
      <c r="H69" s="49"/>
      <c r="J69" s="48"/>
      <c r="P69" s="49"/>
      <c r="R69" s="25"/>
    </row>
    <row r="70" spans="2:18" s="1" customFormat="1" ht="15">
      <c r="B70" s="32"/>
      <c r="D70" s="50" t="s">
        <v>57</v>
      </c>
      <c r="E70" s="51"/>
      <c r="F70" s="51"/>
      <c r="G70" s="52" t="s">
        <v>58</v>
      </c>
      <c r="H70" s="53"/>
      <c r="J70" s="50" t="s">
        <v>57</v>
      </c>
      <c r="K70" s="51"/>
      <c r="L70" s="51"/>
      <c r="M70" s="51"/>
      <c r="N70" s="52" t="s">
        <v>58</v>
      </c>
      <c r="O70" s="51"/>
      <c r="P70" s="53"/>
      <c r="R70" s="33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2"/>
      <c r="C76" s="185" t="s">
        <v>130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3"/>
    </row>
    <row r="77" spans="2:18" s="1" customFormat="1" ht="6.95" customHeight="1">
      <c r="B77" s="32"/>
      <c r="R77" s="33"/>
    </row>
    <row r="78" spans="2:18" s="1" customFormat="1" ht="30" customHeight="1">
      <c r="B78" s="32"/>
      <c r="C78" s="29" t="s">
        <v>17</v>
      </c>
      <c r="F78" s="230" t="str">
        <f>F6</f>
        <v>ÚPRAVA ATRIA U ZŠ HORYMÍROVA 100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R78" s="33"/>
    </row>
    <row r="79" spans="2:18" s="1" customFormat="1" ht="36.950000000000003" customHeight="1">
      <c r="B79" s="32"/>
      <c r="C79" s="63" t="s">
        <v>126</v>
      </c>
      <c r="F79" s="187" t="str">
        <f>F7</f>
        <v>SO.07 - Zpevněné plochy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R79" s="33"/>
    </row>
    <row r="80" spans="2:18" s="1" customFormat="1" ht="6.95" customHeight="1">
      <c r="B80" s="32"/>
      <c r="R80" s="33"/>
    </row>
    <row r="81" spans="2:47" s="1" customFormat="1" ht="18" customHeight="1">
      <c r="B81" s="32"/>
      <c r="C81" s="29" t="s">
        <v>22</v>
      </c>
      <c r="F81" s="27" t="str">
        <f>F9</f>
        <v>ZŠ HORYMÍROVA 2978/100</v>
      </c>
      <c r="K81" s="29" t="s">
        <v>24</v>
      </c>
      <c r="M81" s="221" t="str">
        <f>IF(O9="","",O9)</f>
        <v>21. 7. 2021</v>
      </c>
      <c r="N81" s="221"/>
      <c r="O81" s="221"/>
      <c r="P81" s="221"/>
      <c r="R81" s="33"/>
    </row>
    <row r="82" spans="2:47" s="1" customFormat="1" ht="6.95" customHeight="1">
      <c r="B82" s="32"/>
      <c r="R82" s="33"/>
    </row>
    <row r="83" spans="2:47" s="1" customFormat="1" ht="15">
      <c r="B83" s="32"/>
      <c r="C83" s="29" t="s">
        <v>26</v>
      </c>
      <c r="F83" s="27" t="str">
        <f>E12</f>
        <v>ÚMOb OSTRAVA-JIH</v>
      </c>
      <c r="K83" s="29" t="s">
        <v>34</v>
      </c>
      <c r="M83" s="197" t="str">
        <f>E18</f>
        <v>BYVAST pro s.r.o. - ING.VENDULA KVAPILOVÁ</v>
      </c>
      <c r="N83" s="197"/>
      <c r="O83" s="197"/>
      <c r="P83" s="197"/>
      <c r="Q83" s="197"/>
      <c r="R83" s="33"/>
    </row>
    <row r="84" spans="2:47" s="1" customFormat="1" ht="14.45" customHeight="1">
      <c r="B84" s="32"/>
      <c r="C84" s="29" t="s">
        <v>32</v>
      </c>
      <c r="F84" s="27" t="str">
        <f>IF(E15="","",E15)</f>
        <v xml:space="preserve"> </v>
      </c>
      <c r="K84" s="29" t="s">
        <v>39</v>
      </c>
      <c r="M84" s="197" t="str">
        <f>E21</f>
        <v>BYVAST pro s.r.o.</v>
      </c>
      <c r="N84" s="197"/>
      <c r="O84" s="197"/>
      <c r="P84" s="197"/>
      <c r="Q84" s="197"/>
      <c r="R84" s="33"/>
    </row>
    <row r="85" spans="2:47" s="1" customFormat="1" ht="10.35" customHeight="1">
      <c r="B85" s="32"/>
      <c r="R85" s="33"/>
    </row>
    <row r="86" spans="2:47" s="1" customFormat="1" ht="29.25" customHeight="1">
      <c r="B86" s="32"/>
      <c r="C86" s="232" t="s">
        <v>131</v>
      </c>
      <c r="D86" s="233"/>
      <c r="E86" s="233"/>
      <c r="F86" s="233"/>
      <c r="G86" s="233"/>
      <c r="H86" s="96"/>
      <c r="I86" s="96"/>
      <c r="J86" s="96"/>
      <c r="K86" s="96"/>
      <c r="L86" s="96"/>
      <c r="M86" s="96"/>
      <c r="N86" s="232" t="s">
        <v>132</v>
      </c>
      <c r="O86" s="233"/>
      <c r="P86" s="233"/>
      <c r="Q86" s="233"/>
      <c r="R86" s="33"/>
    </row>
    <row r="87" spans="2:47" s="1" customFormat="1" ht="10.35" customHeight="1">
      <c r="B87" s="32"/>
      <c r="R87" s="33"/>
    </row>
    <row r="88" spans="2:47" s="1" customFormat="1" ht="29.25" customHeight="1">
      <c r="B88" s="32"/>
      <c r="C88" s="103" t="s">
        <v>133</v>
      </c>
      <c r="N88" s="164">
        <f>N122</f>
        <v>0</v>
      </c>
      <c r="O88" s="227"/>
      <c r="P88" s="227"/>
      <c r="Q88" s="227"/>
      <c r="R88" s="33"/>
      <c r="AU88" s="20" t="s">
        <v>134</v>
      </c>
    </row>
    <row r="89" spans="2:47" s="6" customFormat="1" ht="24.95" customHeight="1">
      <c r="B89" s="104"/>
      <c r="D89" s="105" t="s">
        <v>135</v>
      </c>
      <c r="N89" s="205">
        <f>N123</f>
        <v>0</v>
      </c>
      <c r="O89" s="224"/>
      <c r="P89" s="224"/>
      <c r="Q89" s="224"/>
      <c r="R89" s="106"/>
    </row>
    <row r="90" spans="2:47" s="7" customFormat="1" ht="19.899999999999999" customHeight="1">
      <c r="B90" s="107"/>
      <c r="D90" s="108" t="s">
        <v>136</v>
      </c>
      <c r="N90" s="225">
        <f>N124</f>
        <v>0</v>
      </c>
      <c r="O90" s="226"/>
      <c r="P90" s="226"/>
      <c r="Q90" s="226"/>
      <c r="R90" s="109"/>
    </row>
    <row r="91" spans="2:47" s="7" customFormat="1" ht="19.899999999999999" customHeight="1">
      <c r="B91" s="107"/>
      <c r="D91" s="108" t="s">
        <v>324</v>
      </c>
      <c r="N91" s="225">
        <f>N140</f>
        <v>0</v>
      </c>
      <c r="O91" s="226"/>
      <c r="P91" s="226"/>
      <c r="Q91" s="226"/>
      <c r="R91" s="109"/>
    </row>
    <row r="92" spans="2:47" s="7" customFormat="1" ht="19.899999999999999" customHeight="1">
      <c r="B92" s="107"/>
      <c r="D92" s="108" t="s">
        <v>394</v>
      </c>
      <c r="N92" s="225">
        <f>N150</f>
        <v>0</v>
      </c>
      <c r="O92" s="226"/>
      <c r="P92" s="226"/>
      <c r="Q92" s="226"/>
      <c r="R92" s="109"/>
    </row>
    <row r="93" spans="2:47" s="7" customFormat="1" ht="19.899999999999999" customHeight="1">
      <c r="B93" s="107"/>
      <c r="D93" s="108" t="s">
        <v>395</v>
      </c>
      <c r="N93" s="225">
        <f>N162</f>
        <v>0</v>
      </c>
      <c r="O93" s="226"/>
      <c r="P93" s="226"/>
      <c r="Q93" s="226"/>
      <c r="R93" s="109"/>
    </row>
    <row r="94" spans="2:47" s="7" customFormat="1" ht="19.899999999999999" customHeight="1">
      <c r="B94" s="107"/>
      <c r="D94" s="108" t="s">
        <v>796</v>
      </c>
      <c r="N94" s="225">
        <f>N165</f>
        <v>0</v>
      </c>
      <c r="O94" s="226"/>
      <c r="P94" s="226"/>
      <c r="Q94" s="226"/>
      <c r="R94" s="109"/>
    </row>
    <row r="95" spans="2:47" s="7" customFormat="1" ht="19.899999999999999" customHeight="1">
      <c r="B95" s="107"/>
      <c r="D95" s="108" t="s">
        <v>722</v>
      </c>
      <c r="N95" s="225">
        <f>N189</f>
        <v>0</v>
      </c>
      <c r="O95" s="226"/>
      <c r="P95" s="226"/>
      <c r="Q95" s="226"/>
      <c r="R95" s="109"/>
    </row>
    <row r="96" spans="2:47" s="7" customFormat="1" ht="19.899999999999999" customHeight="1">
      <c r="B96" s="107"/>
      <c r="D96" s="108" t="s">
        <v>137</v>
      </c>
      <c r="N96" s="225">
        <f>N192</f>
        <v>0</v>
      </c>
      <c r="O96" s="226"/>
      <c r="P96" s="226"/>
      <c r="Q96" s="226"/>
      <c r="R96" s="109"/>
    </row>
    <row r="97" spans="2:21" s="7" customFormat="1" ht="19.899999999999999" customHeight="1">
      <c r="B97" s="107"/>
      <c r="D97" s="108" t="s">
        <v>325</v>
      </c>
      <c r="N97" s="225">
        <f>N205</f>
        <v>0</v>
      </c>
      <c r="O97" s="226"/>
      <c r="P97" s="226"/>
      <c r="Q97" s="226"/>
      <c r="R97" s="109"/>
    </row>
    <row r="98" spans="2:21" s="6" customFormat="1" ht="24.95" customHeight="1">
      <c r="B98" s="104"/>
      <c r="D98" s="105" t="s">
        <v>396</v>
      </c>
      <c r="N98" s="205">
        <f>N207</f>
        <v>0</v>
      </c>
      <c r="O98" s="224"/>
      <c r="P98" s="224"/>
      <c r="Q98" s="224"/>
      <c r="R98" s="106"/>
    </row>
    <row r="99" spans="2:21" s="7" customFormat="1" ht="19.899999999999999" customHeight="1">
      <c r="B99" s="107"/>
      <c r="D99" s="108" t="s">
        <v>398</v>
      </c>
      <c r="N99" s="225">
        <f>N208</f>
        <v>0</v>
      </c>
      <c r="O99" s="226"/>
      <c r="P99" s="226"/>
      <c r="Q99" s="226"/>
      <c r="R99" s="109"/>
    </row>
    <row r="100" spans="2:21" s="7" customFormat="1" ht="19.899999999999999" customHeight="1">
      <c r="B100" s="107"/>
      <c r="D100" s="108" t="s">
        <v>400</v>
      </c>
      <c r="N100" s="225">
        <f>N225</f>
        <v>0</v>
      </c>
      <c r="O100" s="226"/>
      <c r="P100" s="226"/>
      <c r="Q100" s="226"/>
      <c r="R100" s="109"/>
    </row>
    <row r="101" spans="2:21" s="7" customFormat="1" ht="19.899999999999999" customHeight="1">
      <c r="B101" s="107"/>
      <c r="D101" s="108" t="s">
        <v>402</v>
      </c>
      <c r="N101" s="225">
        <f>N231</f>
        <v>0</v>
      </c>
      <c r="O101" s="226"/>
      <c r="P101" s="226"/>
      <c r="Q101" s="226"/>
      <c r="R101" s="109"/>
    </row>
    <row r="102" spans="2:21" s="1" customFormat="1" ht="21.75" customHeight="1">
      <c r="B102" s="32"/>
      <c r="R102" s="33"/>
    </row>
    <row r="103" spans="2:21" s="1" customFormat="1" ht="29.25" customHeight="1">
      <c r="B103" s="32"/>
      <c r="C103" s="103" t="s">
        <v>139</v>
      </c>
      <c r="N103" s="227">
        <v>0</v>
      </c>
      <c r="O103" s="228"/>
      <c r="P103" s="228"/>
      <c r="Q103" s="228"/>
      <c r="R103" s="33"/>
      <c r="T103" s="110"/>
      <c r="U103" s="111" t="s">
        <v>45</v>
      </c>
    </row>
    <row r="104" spans="2:21" s="1" customFormat="1" ht="18" customHeight="1">
      <c r="B104" s="32"/>
      <c r="R104" s="33"/>
    </row>
    <row r="105" spans="2:21" s="1" customFormat="1" ht="29.25" customHeight="1">
      <c r="B105" s="32"/>
      <c r="C105" s="95" t="s">
        <v>118</v>
      </c>
      <c r="D105" s="96"/>
      <c r="E105" s="96"/>
      <c r="F105" s="96"/>
      <c r="G105" s="96"/>
      <c r="H105" s="96"/>
      <c r="I105" s="96"/>
      <c r="J105" s="96"/>
      <c r="K105" s="96"/>
      <c r="L105" s="165">
        <f>ROUND(SUM(N88+N103),2)</f>
        <v>0</v>
      </c>
      <c r="M105" s="165"/>
      <c r="N105" s="165"/>
      <c r="O105" s="165"/>
      <c r="P105" s="165"/>
      <c r="Q105" s="165"/>
      <c r="R105" s="33"/>
    </row>
    <row r="106" spans="2:21" s="1" customFormat="1" ht="6.95" customHeight="1"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6"/>
    </row>
    <row r="110" spans="2:21" s="1" customFormat="1" ht="6.95" customHeight="1"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9"/>
    </row>
    <row r="111" spans="2:21" s="1" customFormat="1" ht="36.950000000000003" customHeight="1">
      <c r="B111" s="32"/>
      <c r="C111" s="185" t="s">
        <v>140</v>
      </c>
      <c r="D111" s="229"/>
      <c r="E111" s="229"/>
      <c r="F111" s="229"/>
      <c r="G111" s="229"/>
      <c r="H111" s="229"/>
      <c r="I111" s="229"/>
      <c r="J111" s="229"/>
      <c r="K111" s="229"/>
      <c r="L111" s="229"/>
      <c r="M111" s="229"/>
      <c r="N111" s="229"/>
      <c r="O111" s="229"/>
      <c r="P111" s="229"/>
      <c r="Q111" s="229"/>
      <c r="R111" s="33"/>
    </row>
    <row r="112" spans="2:21" s="1" customFormat="1" ht="6.95" customHeight="1">
      <c r="B112" s="32"/>
      <c r="R112" s="33"/>
    </row>
    <row r="113" spans="2:65" s="1" customFormat="1" ht="30" customHeight="1">
      <c r="B113" s="32"/>
      <c r="C113" s="29" t="s">
        <v>17</v>
      </c>
      <c r="F113" s="230" t="str">
        <f>F6</f>
        <v>ÚPRAVA ATRIA U ZŠ HORYMÍROVA 100</v>
      </c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R113" s="33"/>
    </row>
    <row r="114" spans="2:65" s="1" customFormat="1" ht="36.950000000000003" customHeight="1">
      <c r="B114" s="32"/>
      <c r="C114" s="63" t="s">
        <v>126</v>
      </c>
      <c r="F114" s="187" t="str">
        <f>F7</f>
        <v>SO.07 - Zpevněné plochy</v>
      </c>
      <c r="G114" s="229"/>
      <c r="H114" s="229"/>
      <c r="I114" s="229"/>
      <c r="J114" s="229"/>
      <c r="K114" s="229"/>
      <c r="L114" s="229"/>
      <c r="M114" s="229"/>
      <c r="N114" s="229"/>
      <c r="O114" s="229"/>
      <c r="P114" s="229"/>
      <c r="R114" s="33"/>
    </row>
    <row r="115" spans="2:65" s="1" customFormat="1" ht="6.95" customHeight="1">
      <c r="B115" s="32"/>
      <c r="R115" s="33"/>
    </row>
    <row r="116" spans="2:65" s="1" customFormat="1" ht="18" customHeight="1">
      <c r="B116" s="32"/>
      <c r="C116" s="29" t="s">
        <v>22</v>
      </c>
      <c r="F116" s="27" t="str">
        <f>F9</f>
        <v>ZŠ HORYMÍROVA 2978/100</v>
      </c>
      <c r="K116" s="29" t="s">
        <v>24</v>
      </c>
      <c r="M116" s="221" t="str">
        <f>IF(O9="","",O9)</f>
        <v>21. 7. 2021</v>
      </c>
      <c r="N116" s="221"/>
      <c r="O116" s="221"/>
      <c r="P116" s="221"/>
      <c r="R116" s="33"/>
    </row>
    <row r="117" spans="2:65" s="1" customFormat="1" ht="6.95" customHeight="1">
      <c r="B117" s="32"/>
      <c r="R117" s="33"/>
    </row>
    <row r="118" spans="2:65" s="1" customFormat="1" ht="15">
      <c r="B118" s="32"/>
      <c r="C118" s="29" t="s">
        <v>26</v>
      </c>
      <c r="F118" s="27" t="str">
        <f>E12</f>
        <v>ÚMOb OSTRAVA-JIH</v>
      </c>
      <c r="K118" s="29" t="s">
        <v>34</v>
      </c>
      <c r="M118" s="197" t="str">
        <f>E18</f>
        <v>BYVAST pro s.r.o. - ING.VENDULA KVAPILOVÁ</v>
      </c>
      <c r="N118" s="197"/>
      <c r="O118" s="197"/>
      <c r="P118" s="197"/>
      <c r="Q118" s="197"/>
      <c r="R118" s="33"/>
    </row>
    <row r="119" spans="2:65" s="1" customFormat="1" ht="14.45" customHeight="1">
      <c r="B119" s="32"/>
      <c r="C119" s="29" t="s">
        <v>32</v>
      </c>
      <c r="F119" s="27" t="str">
        <f>IF(E15="","",E15)</f>
        <v xml:space="preserve"> </v>
      </c>
      <c r="K119" s="29" t="s">
        <v>39</v>
      </c>
      <c r="M119" s="197" t="str">
        <f>E21</f>
        <v>BYVAST pro s.r.o.</v>
      </c>
      <c r="N119" s="197"/>
      <c r="O119" s="197"/>
      <c r="P119" s="197"/>
      <c r="Q119" s="197"/>
      <c r="R119" s="33"/>
    </row>
    <row r="120" spans="2:65" s="1" customFormat="1" ht="10.35" customHeight="1">
      <c r="B120" s="32"/>
      <c r="R120" s="33"/>
    </row>
    <row r="121" spans="2:65" s="8" customFormat="1" ht="29.25" customHeight="1">
      <c r="B121" s="112"/>
      <c r="C121" s="113" t="s">
        <v>141</v>
      </c>
      <c r="D121" s="114" t="s">
        <v>142</v>
      </c>
      <c r="E121" s="114" t="s">
        <v>63</v>
      </c>
      <c r="F121" s="222" t="s">
        <v>143</v>
      </c>
      <c r="G121" s="222"/>
      <c r="H121" s="222"/>
      <c r="I121" s="222"/>
      <c r="J121" s="114" t="s">
        <v>144</v>
      </c>
      <c r="K121" s="114" t="s">
        <v>145</v>
      </c>
      <c r="L121" s="222" t="s">
        <v>146</v>
      </c>
      <c r="M121" s="222"/>
      <c r="N121" s="222" t="s">
        <v>132</v>
      </c>
      <c r="O121" s="222"/>
      <c r="P121" s="222"/>
      <c r="Q121" s="223"/>
      <c r="R121" s="115"/>
      <c r="T121" s="69" t="s">
        <v>147</v>
      </c>
      <c r="U121" s="70" t="s">
        <v>45</v>
      </c>
      <c r="V121" s="70" t="s">
        <v>148</v>
      </c>
      <c r="W121" s="70" t="s">
        <v>149</v>
      </c>
      <c r="X121" s="70" t="s">
        <v>150</v>
      </c>
      <c r="Y121" s="70" t="s">
        <v>151</v>
      </c>
      <c r="Z121" s="70" t="s">
        <v>152</v>
      </c>
      <c r="AA121" s="71" t="s">
        <v>153</v>
      </c>
    </row>
    <row r="122" spans="2:65" s="1" customFormat="1" ht="29.25" customHeight="1">
      <c r="B122" s="32"/>
      <c r="C122" s="73" t="s">
        <v>128</v>
      </c>
      <c r="N122" s="202">
        <f>BK122</f>
        <v>0</v>
      </c>
      <c r="O122" s="203"/>
      <c r="P122" s="203"/>
      <c r="Q122" s="203"/>
      <c r="R122" s="33"/>
      <c r="T122" s="72"/>
      <c r="U122" s="46"/>
      <c r="V122" s="46"/>
      <c r="W122" s="116">
        <f>W123+W207</f>
        <v>660.09738399999992</v>
      </c>
      <c r="X122" s="46"/>
      <c r="Y122" s="116">
        <f>Y123+Y207</f>
        <v>229.39592743999998</v>
      </c>
      <c r="Z122" s="46"/>
      <c r="AA122" s="117">
        <f>AA123+AA207</f>
        <v>0</v>
      </c>
      <c r="AT122" s="20" t="s">
        <v>80</v>
      </c>
      <c r="AU122" s="20" t="s">
        <v>134</v>
      </c>
      <c r="BK122" s="118">
        <f>BK123+BK207</f>
        <v>0</v>
      </c>
    </row>
    <row r="123" spans="2:65" s="9" customFormat="1" ht="37.35" customHeight="1">
      <c r="B123" s="119"/>
      <c r="D123" s="120" t="s">
        <v>135</v>
      </c>
      <c r="E123" s="120"/>
      <c r="F123" s="120"/>
      <c r="G123" s="120"/>
      <c r="H123" s="120"/>
      <c r="I123" s="120"/>
      <c r="J123" s="120"/>
      <c r="K123" s="120"/>
      <c r="L123" s="120"/>
      <c r="M123" s="120"/>
      <c r="N123" s="204">
        <f>BK123</f>
        <v>0</v>
      </c>
      <c r="O123" s="205"/>
      <c r="P123" s="205"/>
      <c r="Q123" s="205"/>
      <c r="R123" s="121"/>
      <c r="T123" s="122"/>
      <c r="W123" s="123">
        <f>W124+W140+W150+W162+W165+W189+W192+W205</f>
        <v>520.51767599999994</v>
      </c>
      <c r="Y123" s="123">
        <f>Y124+Y140+Y150+Y162+Y165+Y189+Y192+Y205</f>
        <v>228.19103558999998</v>
      </c>
      <c r="AA123" s="124">
        <f>AA124+AA140+AA150+AA162+AA165+AA189+AA192+AA205</f>
        <v>0</v>
      </c>
      <c r="AR123" s="125" t="s">
        <v>89</v>
      </c>
      <c r="AT123" s="126" t="s">
        <v>80</v>
      </c>
      <c r="AU123" s="126" t="s">
        <v>81</v>
      </c>
      <c r="AY123" s="125" t="s">
        <v>154</v>
      </c>
      <c r="BK123" s="127">
        <f>BK124+BK140+BK150+BK162+BK165+BK189+BK192+BK205</f>
        <v>0</v>
      </c>
    </row>
    <row r="124" spans="2:65" s="9" customFormat="1" ht="19.899999999999999" customHeight="1">
      <c r="B124" s="119"/>
      <c r="D124" s="128" t="s">
        <v>136</v>
      </c>
      <c r="E124" s="128"/>
      <c r="F124" s="128"/>
      <c r="G124" s="128"/>
      <c r="H124" s="128"/>
      <c r="I124" s="128"/>
      <c r="J124" s="128"/>
      <c r="K124" s="128"/>
      <c r="L124" s="128"/>
      <c r="M124" s="128"/>
      <c r="N124" s="206">
        <f>BK124</f>
        <v>0</v>
      </c>
      <c r="O124" s="207"/>
      <c r="P124" s="207"/>
      <c r="Q124" s="207"/>
      <c r="R124" s="121"/>
      <c r="T124" s="122"/>
      <c r="W124" s="123">
        <f>SUM(W125:W139)</f>
        <v>50.638278</v>
      </c>
      <c r="Y124" s="123">
        <f>SUM(Y125:Y139)</f>
        <v>0</v>
      </c>
      <c r="AA124" s="124">
        <f>SUM(AA125:AA139)</f>
        <v>0</v>
      </c>
      <c r="AR124" s="125" t="s">
        <v>89</v>
      </c>
      <c r="AT124" s="126" t="s">
        <v>80</v>
      </c>
      <c r="AU124" s="126" t="s">
        <v>89</v>
      </c>
      <c r="AY124" s="125" t="s">
        <v>154</v>
      </c>
      <c r="BK124" s="127">
        <f>SUM(BK125:BK139)</f>
        <v>0</v>
      </c>
    </row>
    <row r="125" spans="2:65" s="1" customFormat="1" ht="25.5" customHeight="1">
      <c r="B125" s="32"/>
      <c r="C125" s="129" t="s">
        <v>89</v>
      </c>
      <c r="D125" s="129" t="s">
        <v>155</v>
      </c>
      <c r="E125" s="130" t="s">
        <v>326</v>
      </c>
      <c r="F125" s="211" t="s">
        <v>327</v>
      </c>
      <c r="G125" s="211"/>
      <c r="H125" s="211"/>
      <c r="I125" s="211"/>
      <c r="J125" s="131" t="s">
        <v>285</v>
      </c>
      <c r="K125" s="132">
        <v>14.326000000000001</v>
      </c>
      <c r="L125" s="212"/>
      <c r="M125" s="212"/>
      <c r="N125" s="212">
        <f>ROUND(L125*K125,2)</f>
        <v>0</v>
      </c>
      <c r="O125" s="212"/>
      <c r="P125" s="212"/>
      <c r="Q125" s="212"/>
      <c r="R125" s="33"/>
      <c r="T125" s="133" t="s">
        <v>20</v>
      </c>
      <c r="U125" s="39" t="s">
        <v>46</v>
      </c>
      <c r="V125" s="134">
        <v>0.871</v>
      </c>
      <c r="W125" s="134">
        <f>V125*K125</f>
        <v>12.477946000000001</v>
      </c>
      <c r="X125" s="134">
        <v>0</v>
      </c>
      <c r="Y125" s="134">
        <f>X125*K125</f>
        <v>0</v>
      </c>
      <c r="Z125" s="134">
        <v>0</v>
      </c>
      <c r="AA125" s="135">
        <f>Z125*K125</f>
        <v>0</v>
      </c>
      <c r="AR125" s="20" t="s">
        <v>159</v>
      </c>
      <c r="AT125" s="20" t="s">
        <v>155</v>
      </c>
      <c r="AU125" s="20" t="s">
        <v>124</v>
      </c>
      <c r="AY125" s="20" t="s">
        <v>154</v>
      </c>
      <c r="BE125" s="136">
        <f>IF(U125="základní",N125,0)</f>
        <v>0</v>
      </c>
      <c r="BF125" s="136">
        <f>IF(U125="snížená",N125,0)</f>
        <v>0</v>
      </c>
      <c r="BG125" s="136">
        <f>IF(U125="zákl. přenesená",N125,0)</f>
        <v>0</v>
      </c>
      <c r="BH125" s="136">
        <f>IF(U125="sníž. přenesená",N125,0)</f>
        <v>0</v>
      </c>
      <c r="BI125" s="136">
        <f>IF(U125="nulová",N125,0)</f>
        <v>0</v>
      </c>
      <c r="BJ125" s="20" t="s">
        <v>89</v>
      </c>
      <c r="BK125" s="136">
        <f>ROUND(L125*K125,2)</f>
        <v>0</v>
      </c>
      <c r="BL125" s="20" t="s">
        <v>159</v>
      </c>
      <c r="BM125" s="20" t="s">
        <v>797</v>
      </c>
    </row>
    <row r="126" spans="2:65" s="11" customFormat="1" ht="16.5" customHeight="1">
      <c r="B126" s="142"/>
      <c r="E126" s="143" t="s">
        <v>20</v>
      </c>
      <c r="F126" s="200" t="s">
        <v>798</v>
      </c>
      <c r="G126" s="201"/>
      <c r="H126" s="201"/>
      <c r="I126" s="201"/>
      <c r="K126" s="144">
        <v>2.1440000000000001</v>
      </c>
      <c r="R126" s="145"/>
      <c r="T126" s="146"/>
      <c r="AA126" s="147"/>
      <c r="AT126" s="143" t="s">
        <v>162</v>
      </c>
      <c r="AU126" s="143" t="s">
        <v>124</v>
      </c>
      <c r="AV126" s="11" t="s">
        <v>124</v>
      </c>
      <c r="AW126" s="11" t="s">
        <v>38</v>
      </c>
      <c r="AX126" s="11" t="s">
        <v>81</v>
      </c>
      <c r="AY126" s="143" t="s">
        <v>154</v>
      </c>
    </row>
    <row r="127" spans="2:65" s="11" customFormat="1" ht="38.25" customHeight="1">
      <c r="B127" s="142"/>
      <c r="E127" s="143" t="s">
        <v>20</v>
      </c>
      <c r="F127" s="213" t="s">
        <v>799</v>
      </c>
      <c r="G127" s="214"/>
      <c r="H127" s="214"/>
      <c r="I127" s="214"/>
      <c r="K127" s="144">
        <v>7.9379999999999997</v>
      </c>
      <c r="R127" s="145"/>
      <c r="T127" s="146"/>
      <c r="AA127" s="147"/>
      <c r="AT127" s="143" t="s">
        <v>162</v>
      </c>
      <c r="AU127" s="143" t="s">
        <v>124</v>
      </c>
      <c r="AV127" s="11" t="s">
        <v>124</v>
      </c>
      <c r="AW127" s="11" t="s">
        <v>38</v>
      </c>
      <c r="AX127" s="11" t="s">
        <v>81</v>
      </c>
      <c r="AY127" s="143" t="s">
        <v>154</v>
      </c>
    </row>
    <row r="128" spans="2:65" s="11" customFormat="1" ht="16.5" customHeight="1">
      <c r="B128" s="142"/>
      <c r="E128" s="143" t="s">
        <v>20</v>
      </c>
      <c r="F128" s="213" t="s">
        <v>800</v>
      </c>
      <c r="G128" s="214"/>
      <c r="H128" s="214"/>
      <c r="I128" s="214"/>
      <c r="K128" s="144">
        <v>1.3640000000000001</v>
      </c>
      <c r="R128" s="145"/>
      <c r="T128" s="146"/>
      <c r="AA128" s="147"/>
      <c r="AT128" s="143" t="s">
        <v>162</v>
      </c>
      <c r="AU128" s="143" t="s">
        <v>124</v>
      </c>
      <c r="AV128" s="11" t="s">
        <v>124</v>
      </c>
      <c r="AW128" s="11" t="s">
        <v>38</v>
      </c>
      <c r="AX128" s="11" t="s">
        <v>81</v>
      </c>
      <c r="AY128" s="143" t="s">
        <v>154</v>
      </c>
    </row>
    <row r="129" spans="2:65" s="11" customFormat="1" ht="25.5" customHeight="1">
      <c r="B129" s="142"/>
      <c r="E129" s="143" t="s">
        <v>20</v>
      </c>
      <c r="F129" s="213" t="s">
        <v>801</v>
      </c>
      <c r="G129" s="214"/>
      <c r="H129" s="214"/>
      <c r="I129" s="214"/>
      <c r="K129" s="144">
        <v>0.84</v>
      </c>
      <c r="R129" s="145"/>
      <c r="T129" s="146"/>
      <c r="AA129" s="147"/>
      <c r="AT129" s="143" t="s">
        <v>162</v>
      </c>
      <c r="AU129" s="143" t="s">
        <v>124</v>
      </c>
      <c r="AV129" s="11" t="s">
        <v>124</v>
      </c>
      <c r="AW129" s="11" t="s">
        <v>38</v>
      </c>
      <c r="AX129" s="11" t="s">
        <v>81</v>
      </c>
      <c r="AY129" s="143" t="s">
        <v>154</v>
      </c>
    </row>
    <row r="130" spans="2:65" s="11" customFormat="1" ht="25.5" customHeight="1">
      <c r="B130" s="142"/>
      <c r="E130" s="143" t="s">
        <v>20</v>
      </c>
      <c r="F130" s="213" t="s">
        <v>802</v>
      </c>
      <c r="G130" s="214"/>
      <c r="H130" s="214"/>
      <c r="I130" s="214"/>
      <c r="K130" s="144">
        <v>2.04</v>
      </c>
      <c r="R130" s="145"/>
      <c r="T130" s="146"/>
      <c r="AA130" s="147"/>
      <c r="AT130" s="143" t="s">
        <v>162</v>
      </c>
      <c r="AU130" s="143" t="s">
        <v>124</v>
      </c>
      <c r="AV130" s="11" t="s">
        <v>124</v>
      </c>
      <c r="AW130" s="11" t="s">
        <v>38</v>
      </c>
      <c r="AX130" s="11" t="s">
        <v>81</v>
      </c>
      <c r="AY130" s="143" t="s">
        <v>154</v>
      </c>
    </row>
    <row r="131" spans="2:65" s="12" customFormat="1" ht="16.5" customHeight="1">
      <c r="B131" s="148"/>
      <c r="E131" s="149" t="s">
        <v>20</v>
      </c>
      <c r="F131" s="215" t="s">
        <v>165</v>
      </c>
      <c r="G131" s="216"/>
      <c r="H131" s="216"/>
      <c r="I131" s="216"/>
      <c r="K131" s="150">
        <v>14.326000000000001</v>
      </c>
      <c r="R131" s="151"/>
      <c r="T131" s="152"/>
      <c r="AA131" s="153"/>
      <c r="AT131" s="149" t="s">
        <v>162</v>
      </c>
      <c r="AU131" s="149" t="s">
        <v>124</v>
      </c>
      <c r="AV131" s="12" t="s">
        <v>159</v>
      </c>
      <c r="AW131" s="12" t="s">
        <v>38</v>
      </c>
      <c r="AX131" s="12" t="s">
        <v>89</v>
      </c>
      <c r="AY131" s="149" t="s">
        <v>154</v>
      </c>
    </row>
    <row r="132" spans="2:65" s="1" customFormat="1" ht="25.5" customHeight="1">
      <c r="B132" s="32"/>
      <c r="C132" s="129" t="s">
        <v>124</v>
      </c>
      <c r="D132" s="129" t="s">
        <v>155</v>
      </c>
      <c r="E132" s="130" t="s">
        <v>331</v>
      </c>
      <c r="F132" s="211" t="s">
        <v>332</v>
      </c>
      <c r="G132" s="211"/>
      <c r="H132" s="211"/>
      <c r="I132" s="211"/>
      <c r="J132" s="131" t="s">
        <v>285</v>
      </c>
      <c r="K132" s="132">
        <v>14.326000000000001</v>
      </c>
      <c r="L132" s="212"/>
      <c r="M132" s="212"/>
      <c r="N132" s="212">
        <f>ROUND(L132*K132,2)</f>
        <v>0</v>
      </c>
      <c r="O132" s="212"/>
      <c r="P132" s="212"/>
      <c r="Q132" s="212"/>
      <c r="R132" s="33"/>
      <c r="T132" s="133" t="s">
        <v>20</v>
      </c>
      <c r="U132" s="39" t="s">
        <v>46</v>
      </c>
      <c r="V132" s="134">
        <v>0.04</v>
      </c>
      <c r="W132" s="134">
        <f>V132*K132</f>
        <v>0.57303999999999999</v>
      </c>
      <c r="X132" s="134">
        <v>0</v>
      </c>
      <c r="Y132" s="134">
        <f>X132*K132</f>
        <v>0</v>
      </c>
      <c r="Z132" s="134">
        <v>0</v>
      </c>
      <c r="AA132" s="135">
        <f>Z132*K132</f>
        <v>0</v>
      </c>
      <c r="AR132" s="20" t="s">
        <v>159</v>
      </c>
      <c r="AT132" s="20" t="s">
        <v>155</v>
      </c>
      <c r="AU132" s="20" t="s">
        <v>124</v>
      </c>
      <c r="AY132" s="20" t="s">
        <v>154</v>
      </c>
      <c r="BE132" s="136">
        <f>IF(U132="základní",N132,0)</f>
        <v>0</v>
      </c>
      <c r="BF132" s="136">
        <f>IF(U132="snížená",N132,0)</f>
        <v>0</v>
      </c>
      <c r="BG132" s="136">
        <f>IF(U132="zákl. přenesená",N132,0)</f>
        <v>0</v>
      </c>
      <c r="BH132" s="136">
        <f>IF(U132="sníž. přenesená",N132,0)</f>
        <v>0</v>
      </c>
      <c r="BI132" s="136">
        <f>IF(U132="nulová",N132,0)</f>
        <v>0</v>
      </c>
      <c r="BJ132" s="20" t="s">
        <v>89</v>
      </c>
      <c r="BK132" s="136">
        <f>ROUND(L132*K132,2)</f>
        <v>0</v>
      </c>
      <c r="BL132" s="20" t="s">
        <v>159</v>
      </c>
      <c r="BM132" s="20" t="s">
        <v>803</v>
      </c>
    </row>
    <row r="133" spans="2:65" s="1" customFormat="1" ht="38.25" customHeight="1">
      <c r="B133" s="32"/>
      <c r="C133" s="129" t="s">
        <v>176</v>
      </c>
      <c r="D133" s="129" t="s">
        <v>155</v>
      </c>
      <c r="E133" s="130" t="s">
        <v>804</v>
      </c>
      <c r="F133" s="211" t="s">
        <v>805</v>
      </c>
      <c r="G133" s="211"/>
      <c r="H133" s="211"/>
      <c r="I133" s="211"/>
      <c r="J133" s="131" t="s">
        <v>285</v>
      </c>
      <c r="K133" s="132">
        <v>3.2349999999999999</v>
      </c>
      <c r="L133" s="212"/>
      <c r="M133" s="212"/>
      <c r="N133" s="212">
        <f>ROUND(L133*K133,2)</f>
        <v>0</v>
      </c>
      <c r="O133" s="212"/>
      <c r="P133" s="212"/>
      <c r="Q133" s="212"/>
      <c r="R133" s="33"/>
      <c r="T133" s="133" t="s">
        <v>20</v>
      </c>
      <c r="U133" s="39" t="s">
        <v>46</v>
      </c>
      <c r="V133" s="134">
        <v>2.94</v>
      </c>
      <c r="W133" s="134">
        <f>V133*K133</f>
        <v>9.5108999999999995</v>
      </c>
      <c r="X133" s="134">
        <v>0</v>
      </c>
      <c r="Y133" s="134">
        <f>X133*K133</f>
        <v>0</v>
      </c>
      <c r="Z133" s="134">
        <v>0</v>
      </c>
      <c r="AA133" s="135">
        <f>Z133*K133</f>
        <v>0</v>
      </c>
      <c r="AR133" s="20" t="s">
        <v>159</v>
      </c>
      <c r="AT133" s="20" t="s">
        <v>155</v>
      </c>
      <c r="AU133" s="20" t="s">
        <v>124</v>
      </c>
      <c r="AY133" s="20" t="s">
        <v>154</v>
      </c>
      <c r="BE133" s="136">
        <f>IF(U133="základní",N133,0)</f>
        <v>0</v>
      </c>
      <c r="BF133" s="136">
        <f>IF(U133="snížená",N133,0)</f>
        <v>0</v>
      </c>
      <c r="BG133" s="136">
        <f>IF(U133="zákl. přenesená",N133,0)</f>
        <v>0</v>
      </c>
      <c r="BH133" s="136">
        <f>IF(U133="sníž. přenesená",N133,0)</f>
        <v>0</v>
      </c>
      <c r="BI133" s="136">
        <f>IF(U133="nulová",N133,0)</f>
        <v>0</v>
      </c>
      <c r="BJ133" s="20" t="s">
        <v>89</v>
      </c>
      <c r="BK133" s="136">
        <f>ROUND(L133*K133,2)</f>
        <v>0</v>
      </c>
      <c r="BL133" s="20" t="s">
        <v>159</v>
      </c>
      <c r="BM133" s="20" t="s">
        <v>806</v>
      </c>
    </row>
    <row r="134" spans="2:65" s="11" customFormat="1" ht="25.5" customHeight="1">
      <c r="B134" s="142"/>
      <c r="E134" s="143" t="s">
        <v>20</v>
      </c>
      <c r="F134" s="200" t="s">
        <v>807</v>
      </c>
      <c r="G134" s="201"/>
      <c r="H134" s="201"/>
      <c r="I134" s="201"/>
      <c r="K134" s="144">
        <v>1.6990000000000001</v>
      </c>
      <c r="R134" s="145"/>
      <c r="T134" s="146"/>
      <c r="AA134" s="147"/>
      <c r="AT134" s="143" t="s">
        <v>162</v>
      </c>
      <c r="AU134" s="143" t="s">
        <v>124</v>
      </c>
      <c r="AV134" s="11" t="s">
        <v>124</v>
      </c>
      <c r="AW134" s="11" t="s">
        <v>38</v>
      </c>
      <c r="AX134" s="11" t="s">
        <v>81</v>
      </c>
      <c r="AY134" s="143" t="s">
        <v>154</v>
      </c>
    </row>
    <row r="135" spans="2:65" s="11" customFormat="1" ht="25.5" customHeight="1">
      <c r="B135" s="142"/>
      <c r="E135" s="143" t="s">
        <v>20</v>
      </c>
      <c r="F135" s="213" t="s">
        <v>808</v>
      </c>
      <c r="G135" s="214"/>
      <c r="H135" s="214"/>
      <c r="I135" s="214"/>
      <c r="K135" s="144">
        <v>1.536</v>
      </c>
      <c r="R135" s="145"/>
      <c r="T135" s="146"/>
      <c r="AA135" s="147"/>
      <c r="AT135" s="143" t="s">
        <v>162</v>
      </c>
      <c r="AU135" s="143" t="s">
        <v>124</v>
      </c>
      <c r="AV135" s="11" t="s">
        <v>124</v>
      </c>
      <c r="AW135" s="11" t="s">
        <v>38</v>
      </c>
      <c r="AX135" s="11" t="s">
        <v>81</v>
      </c>
      <c r="AY135" s="143" t="s">
        <v>154</v>
      </c>
    </row>
    <row r="136" spans="2:65" s="12" customFormat="1" ht="16.5" customHeight="1">
      <c r="B136" s="148"/>
      <c r="E136" s="149" t="s">
        <v>20</v>
      </c>
      <c r="F136" s="215" t="s">
        <v>165</v>
      </c>
      <c r="G136" s="216"/>
      <c r="H136" s="216"/>
      <c r="I136" s="216"/>
      <c r="K136" s="150">
        <v>3.2349999999999999</v>
      </c>
      <c r="R136" s="151"/>
      <c r="T136" s="152"/>
      <c r="AA136" s="153"/>
      <c r="AT136" s="149" t="s">
        <v>162</v>
      </c>
      <c r="AU136" s="149" t="s">
        <v>124</v>
      </c>
      <c r="AV136" s="12" t="s">
        <v>159</v>
      </c>
      <c r="AW136" s="12" t="s">
        <v>38</v>
      </c>
      <c r="AX136" s="12" t="s">
        <v>89</v>
      </c>
      <c r="AY136" s="149" t="s">
        <v>154</v>
      </c>
    </row>
    <row r="137" spans="2:65" s="1" customFormat="1" ht="38.25" customHeight="1">
      <c r="B137" s="32"/>
      <c r="C137" s="129" t="s">
        <v>159</v>
      </c>
      <c r="D137" s="129" t="s">
        <v>155</v>
      </c>
      <c r="E137" s="130" t="s">
        <v>809</v>
      </c>
      <c r="F137" s="211" t="s">
        <v>810</v>
      </c>
      <c r="G137" s="211"/>
      <c r="H137" s="211"/>
      <c r="I137" s="211"/>
      <c r="J137" s="131" t="s">
        <v>285</v>
      </c>
      <c r="K137" s="132">
        <v>3.2349999999999999</v>
      </c>
      <c r="L137" s="212"/>
      <c r="M137" s="212"/>
      <c r="N137" s="212">
        <f>ROUND(L137*K137,2)</f>
        <v>0</v>
      </c>
      <c r="O137" s="212"/>
      <c r="P137" s="212"/>
      <c r="Q137" s="212"/>
      <c r="R137" s="33"/>
      <c r="T137" s="133" t="s">
        <v>20</v>
      </c>
      <c r="U137" s="39" t="s">
        <v>46</v>
      </c>
      <c r="V137" s="134">
        <v>0.8</v>
      </c>
      <c r="W137" s="134">
        <f>V137*K137</f>
        <v>2.5880000000000001</v>
      </c>
      <c r="X137" s="134">
        <v>0</v>
      </c>
      <c r="Y137" s="134">
        <f>X137*K137</f>
        <v>0</v>
      </c>
      <c r="Z137" s="134">
        <v>0</v>
      </c>
      <c r="AA137" s="135">
        <f>Z137*K137</f>
        <v>0</v>
      </c>
      <c r="AR137" s="20" t="s">
        <v>159</v>
      </c>
      <c r="AT137" s="20" t="s">
        <v>155</v>
      </c>
      <c r="AU137" s="20" t="s">
        <v>124</v>
      </c>
      <c r="AY137" s="20" t="s">
        <v>154</v>
      </c>
      <c r="BE137" s="136">
        <f>IF(U137="základní",N137,0)</f>
        <v>0</v>
      </c>
      <c r="BF137" s="136">
        <f>IF(U137="snížená",N137,0)</f>
        <v>0</v>
      </c>
      <c r="BG137" s="136">
        <f>IF(U137="zákl. přenesená",N137,0)</f>
        <v>0</v>
      </c>
      <c r="BH137" s="136">
        <f>IF(U137="sníž. přenesená",N137,0)</f>
        <v>0</v>
      </c>
      <c r="BI137" s="136">
        <f>IF(U137="nulová",N137,0)</f>
        <v>0</v>
      </c>
      <c r="BJ137" s="20" t="s">
        <v>89</v>
      </c>
      <c r="BK137" s="136">
        <f>ROUND(L137*K137,2)</f>
        <v>0</v>
      </c>
      <c r="BL137" s="20" t="s">
        <v>159</v>
      </c>
      <c r="BM137" s="20" t="s">
        <v>811</v>
      </c>
    </row>
    <row r="138" spans="2:65" s="1" customFormat="1" ht="38.25" customHeight="1">
      <c r="B138" s="32"/>
      <c r="C138" s="129" t="s">
        <v>187</v>
      </c>
      <c r="D138" s="129" t="s">
        <v>155</v>
      </c>
      <c r="E138" s="130" t="s">
        <v>338</v>
      </c>
      <c r="F138" s="211" t="s">
        <v>339</v>
      </c>
      <c r="G138" s="211"/>
      <c r="H138" s="211"/>
      <c r="I138" s="211"/>
      <c r="J138" s="131" t="s">
        <v>168</v>
      </c>
      <c r="K138" s="132">
        <v>50.173999999999999</v>
      </c>
      <c r="L138" s="212"/>
      <c r="M138" s="212"/>
      <c r="N138" s="212">
        <f>ROUND(L138*K138,2)</f>
        <v>0</v>
      </c>
      <c r="O138" s="212"/>
      <c r="P138" s="212"/>
      <c r="Q138" s="212"/>
      <c r="R138" s="33"/>
      <c r="T138" s="133" t="s">
        <v>20</v>
      </c>
      <c r="U138" s="39" t="s">
        <v>46</v>
      </c>
      <c r="V138" s="134">
        <v>0.50800000000000001</v>
      </c>
      <c r="W138" s="134">
        <f>V138*K138</f>
        <v>25.488392000000001</v>
      </c>
      <c r="X138" s="134">
        <v>0</v>
      </c>
      <c r="Y138" s="134">
        <f>X138*K138</f>
        <v>0</v>
      </c>
      <c r="Z138" s="134">
        <v>0</v>
      </c>
      <c r="AA138" s="135">
        <f>Z138*K138</f>
        <v>0</v>
      </c>
      <c r="AR138" s="20" t="s">
        <v>159</v>
      </c>
      <c r="AT138" s="20" t="s">
        <v>155</v>
      </c>
      <c r="AU138" s="20" t="s">
        <v>124</v>
      </c>
      <c r="AY138" s="20" t="s">
        <v>154</v>
      </c>
      <c r="BE138" s="136">
        <f>IF(U138="základní",N138,0)</f>
        <v>0</v>
      </c>
      <c r="BF138" s="136">
        <f>IF(U138="snížená",N138,0)</f>
        <v>0</v>
      </c>
      <c r="BG138" s="136">
        <f>IF(U138="zákl. přenesená",N138,0)</f>
        <v>0</v>
      </c>
      <c r="BH138" s="136">
        <f>IF(U138="sníž. přenesená",N138,0)</f>
        <v>0</v>
      </c>
      <c r="BI138" s="136">
        <f>IF(U138="nulová",N138,0)</f>
        <v>0</v>
      </c>
      <c r="BJ138" s="20" t="s">
        <v>89</v>
      </c>
      <c r="BK138" s="136">
        <f>ROUND(L138*K138,2)</f>
        <v>0</v>
      </c>
      <c r="BL138" s="20" t="s">
        <v>159</v>
      </c>
      <c r="BM138" s="20" t="s">
        <v>812</v>
      </c>
    </row>
    <row r="139" spans="2:65" s="11" customFormat="1" ht="16.5" customHeight="1">
      <c r="B139" s="142"/>
      <c r="E139" s="143" t="s">
        <v>20</v>
      </c>
      <c r="F139" s="200" t="s">
        <v>813</v>
      </c>
      <c r="G139" s="201"/>
      <c r="H139" s="201"/>
      <c r="I139" s="201"/>
      <c r="K139" s="144">
        <v>50.173999999999999</v>
      </c>
      <c r="R139" s="145"/>
      <c r="T139" s="146"/>
      <c r="AA139" s="147"/>
      <c r="AT139" s="143" t="s">
        <v>162</v>
      </c>
      <c r="AU139" s="143" t="s">
        <v>124</v>
      </c>
      <c r="AV139" s="11" t="s">
        <v>124</v>
      </c>
      <c r="AW139" s="11" t="s">
        <v>38</v>
      </c>
      <c r="AX139" s="11" t="s">
        <v>89</v>
      </c>
      <c r="AY139" s="143" t="s">
        <v>154</v>
      </c>
    </row>
    <row r="140" spans="2:65" s="9" customFormat="1" ht="29.85" customHeight="1">
      <c r="B140" s="119"/>
      <c r="D140" s="128" t="s">
        <v>324</v>
      </c>
      <c r="E140" s="128"/>
      <c r="F140" s="128"/>
      <c r="G140" s="128"/>
      <c r="H140" s="128"/>
      <c r="I140" s="128"/>
      <c r="J140" s="128"/>
      <c r="K140" s="128"/>
      <c r="L140" s="128"/>
      <c r="M140" s="128"/>
      <c r="N140" s="206">
        <f>BK140</f>
        <v>0</v>
      </c>
      <c r="O140" s="207"/>
      <c r="P140" s="207"/>
      <c r="Q140" s="207"/>
      <c r="R140" s="121"/>
      <c r="T140" s="122"/>
      <c r="W140" s="123">
        <f>SUM(W141:W149)</f>
        <v>4.4150550000000006</v>
      </c>
      <c r="Y140" s="123">
        <f>SUM(Y141:Y149)</f>
        <v>3.36402</v>
      </c>
      <c r="AA140" s="124">
        <f>SUM(AA141:AA149)</f>
        <v>0</v>
      </c>
      <c r="AR140" s="125" t="s">
        <v>89</v>
      </c>
      <c r="AT140" s="126" t="s">
        <v>80</v>
      </c>
      <c r="AU140" s="126" t="s">
        <v>89</v>
      </c>
      <c r="AY140" s="125" t="s">
        <v>154</v>
      </c>
      <c r="BK140" s="127">
        <f>SUM(BK141:BK149)</f>
        <v>0</v>
      </c>
    </row>
    <row r="141" spans="2:65" s="1" customFormat="1" ht="38.25" customHeight="1">
      <c r="B141" s="32"/>
      <c r="C141" s="129" t="s">
        <v>191</v>
      </c>
      <c r="D141" s="129" t="s">
        <v>155</v>
      </c>
      <c r="E141" s="130" t="s">
        <v>344</v>
      </c>
      <c r="F141" s="211" t="s">
        <v>345</v>
      </c>
      <c r="G141" s="211"/>
      <c r="H141" s="211"/>
      <c r="I141" s="211"/>
      <c r="J141" s="131" t="s">
        <v>168</v>
      </c>
      <c r="K141" s="132">
        <v>548.30799999999999</v>
      </c>
      <c r="L141" s="212"/>
      <c r="M141" s="212"/>
      <c r="N141" s="212">
        <f>ROUND(L141*K141,2)</f>
        <v>0</v>
      </c>
      <c r="O141" s="212"/>
      <c r="P141" s="212"/>
      <c r="Q141" s="212"/>
      <c r="R141" s="33"/>
      <c r="T141" s="133" t="s">
        <v>20</v>
      </c>
      <c r="U141" s="39" t="s">
        <v>46</v>
      </c>
      <c r="V141" s="134">
        <v>5.0000000000000001E-3</v>
      </c>
      <c r="W141" s="134">
        <f>V141*K141</f>
        <v>2.7415400000000001</v>
      </c>
      <c r="X141" s="134">
        <v>0</v>
      </c>
      <c r="Y141" s="134">
        <f>X141*K141</f>
        <v>0</v>
      </c>
      <c r="Z141" s="134">
        <v>0</v>
      </c>
      <c r="AA141" s="135">
        <f>Z141*K141</f>
        <v>0</v>
      </c>
      <c r="AR141" s="20" t="s">
        <v>159</v>
      </c>
      <c r="AT141" s="20" t="s">
        <v>155</v>
      </c>
      <c r="AU141" s="20" t="s">
        <v>124</v>
      </c>
      <c r="AY141" s="20" t="s">
        <v>154</v>
      </c>
      <c r="BE141" s="136">
        <f>IF(U141="základní",N141,0)</f>
        <v>0</v>
      </c>
      <c r="BF141" s="136">
        <f>IF(U141="snížená",N141,0)</f>
        <v>0</v>
      </c>
      <c r="BG141" s="136">
        <f>IF(U141="zákl. přenesená",N141,0)</f>
        <v>0</v>
      </c>
      <c r="BH141" s="136">
        <f>IF(U141="sníž. přenesená",N141,0)</f>
        <v>0</v>
      </c>
      <c r="BI141" s="136">
        <f>IF(U141="nulová",N141,0)</f>
        <v>0</v>
      </c>
      <c r="BJ141" s="20" t="s">
        <v>89</v>
      </c>
      <c r="BK141" s="136">
        <f>ROUND(L141*K141,2)</f>
        <v>0</v>
      </c>
      <c r="BL141" s="20" t="s">
        <v>159</v>
      </c>
      <c r="BM141" s="20" t="s">
        <v>814</v>
      </c>
    </row>
    <row r="142" spans="2:65" s="11" customFormat="1" ht="16.5" customHeight="1">
      <c r="B142" s="142"/>
      <c r="E142" s="143" t="s">
        <v>20</v>
      </c>
      <c r="F142" s="200" t="s">
        <v>815</v>
      </c>
      <c r="G142" s="201"/>
      <c r="H142" s="201"/>
      <c r="I142" s="201"/>
      <c r="K142" s="144">
        <v>8.5760000000000005</v>
      </c>
      <c r="R142" s="145"/>
      <c r="T142" s="146"/>
      <c r="AA142" s="147"/>
      <c r="AT142" s="143" t="s">
        <v>162</v>
      </c>
      <c r="AU142" s="143" t="s">
        <v>124</v>
      </c>
      <c r="AV142" s="11" t="s">
        <v>124</v>
      </c>
      <c r="AW142" s="11" t="s">
        <v>38</v>
      </c>
      <c r="AX142" s="11" t="s">
        <v>81</v>
      </c>
      <c r="AY142" s="143" t="s">
        <v>154</v>
      </c>
    </row>
    <row r="143" spans="2:65" s="11" customFormat="1" ht="16.5" customHeight="1">
      <c r="B143" s="142"/>
      <c r="E143" s="143" t="s">
        <v>20</v>
      </c>
      <c r="F143" s="213" t="s">
        <v>1044</v>
      </c>
      <c r="G143" s="214"/>
      <c r="H143" s="214"/>
      <c r="I143" s="214"/>
      <c r="K143" s="144">
        <v>481.81299999999999</v>
      </c>
      <c r="R143" s="145"/>
      <c r="T143" s="146"/>
      <c r="AA143" s="147"/>
      <c r="AT143" s="143" t="s">
        <v>162</v>
      </c>
      <c r="AU143" s="143" t="s">
        <v>124</v>
      </c>
      <c r="AV143" s="11" t="s">
        <v>124</v>
      </c>
      <c r="AW143" s="11" t="s">
        <v>38</v>
      </c>
      <c r="AX143" s="11" t="s">
        <v>81</v>
      </c>
      <c r="AY143" s="143" t="s">
        <v>154</v>
      </c>
    </row>
    <row r="144" spans="2:65" s="11" customFormat="1" ht="16.5" customHeight="1">
      <c r="B144" s="142"/>
      <c r="E144" s="143" t="s">
        <v>20</v>
      </c>
      <c r="F144" s="213" t="s">
        <v>816</v>
      </c>
      <c r="G144" s="214"/>
      <c r="H144" s="214"/>
      <c r="I144" s="214"/>
      <c r="K144" s="144">
        <v>3.4089999999999998</v>
      </c>
      <c r="R144" s="145"/>
      <c r="T144" s="146"/>
      <c r="AA144" s="147"/>
      <c r="AT144" s="143" t="s">
        <v>162</v>
      </c>
      <c r="AU144" s="143" t="s">
        <v>124</v>
      </c>
      <c r="AV144" s="11" t="s">
        <v>124</v>
      </c>
      <c r="AW144" s="11" t="s">
        <v>38</v>
      </c>
      <c r="AX144" s="11" t="s">
        <v>81</v>
      </c>
      <c r="AY144" s="143" t="s">
        <v>154</v>
      </c>
    </row>
    <row r="145" spans="2:65" s="11" customFormat="1" ht="16.5" customHeight="1">
      <c r="B145" s="142"/>
      <c r="E145" s="143" t="s">
        <v>20</v>
      </c>
      <c r="F145" s="213" t="s">
        <v>817</v>
      </c>
      <c r="G145" s="214"/>
      <c r="H145" s="214"/>
      <c r="I145" s="214"/>
      <c r="K145" s="144">
        <v>10.079000000000001</v>
      </c>
      <c r="R145" s="145"/>
      <c r="T145" s="146"/>
      <c r="AA145" s="147"/>
      <c r="AT145" s="143" t="s">
        <v>162</v>
      </c>
      <c r="AU145" s="143" t="s">
        <v>124</v>
      </c>
      <c r="AV145" s="11" t="s">
        <v>124</v>
      </c>
      <c r="AW145" s="11" t="s">
        <v>38</v>
      </c>
      <c r="AX145" s="11" t="s">
        <v>81</v>
      </c>
      <c r="AY145" s="143" t="s">
        <v>154</v>
      </c>
    </row>
    <row r="146" spans="2:65" s="11" customFormat="1" ht="16.5" customHeight="1">
      <c r="B146" s="142"/>
      <c r="E146" s="143" t="s">
        <v>20</v>
      </c>
      <c r="F146" s="213" t="s">
        <v>818</v>
      </c>
      <c r="G146" s="214"/>
      <c r="H146" s="214"/>
      <c r="I146" s="214"/>
      <c r="K146" s="144">
        <v>44.430999999999997</v>
      </c>
      <c r="R146" s="145"/>
      <c r="T146" s="146"/>
      <c r="AA146" s="147"/>
      <c r="AT146" s="143" t="s">
        <v>162</v>
      </c>
      <c r="AU146" s="143" t="s">
        <v>124</v>
      </c>
      <c r="AV146" s="11" t="s">
        <v>124</v>
      </c>
      <c r="AW146" s="11" t="s">
        <v>38</v>
      </c>
      <c r="AX146" s="11" t="s">
        <v>81</v>
      </c>
      <c r="AY146" s="143" t="s">
        <v>154</v>
      </c>
    </row>
    <row r="147" spans="2:65" s="12" customFormat="1" ht="16.5" customHeight="1">
      <c r="B147" s="148"/>
      <c r="E147" s="149" t="s">
        <v>20</v>
      </c>
      <c r="F147" s="215" t="s">
        <v>165</v>
      </c>
      <c r="G147" s="216"/>
      <c r="H147" s="216"/>
      <c r="I147" s="216"/>
      <c r="K147" s="150">
        <v>548.30799999999999</v>
      </c>
      <c r="R147" s="151"/>
      <c r="T147" s="152"/>
      <c r="AA147" s="153"/>
      <c r="AT147" s="149" t="s">
        <v>162</v>
      </c>
      <c r="AU147" s="149" t="s">
        <v>124</v>
      </c>
      <c r="AV147" s="12" t="s">
        <v>159</v>
      </c>
      <c r="AW147" s="12" t="s">
        <v>38</v>
      </c>
      <c r="AX147" s="12" t="s">
        <v>89</v>
      </c>
      <c r="AY147" s="149" t="s">
        <v>154</v>
      </c>
    </row>
    <row r="148" spans="2:65" s="1" customFormat="1" ht="25.5" customHeight="1">
      <c r="B148" s="32"/>
      <c r="C148" s="129" t="s">
        <v>195</v>
      </c>
      <c r="D148" s="129" t="s">
        <v>155</v>
      </c>
      <c r="E148" s="130" t="s">
        <v>349</v>
      </c>
      <c r="F148" s="211" t="s">
        <v>350</v>
      </c>
      <c r="G148" s="211"/>
      <c r="H148" s="211"/>
      <c r="I148" s="211"/>
      <c r="J148" s="131" t="s">
        <v>285</v>
      </c>
      <c r="K148" s="132">
        <v>1.6990000000000001</v>
      </c>
      <c r="L148" s="212"/>
      <c r="M148" s="212"/>
      <c r="N148" s="212">
        <f>ROUND(L148*K148,2)</f>
        <v>0</v>
      </c>
      <c r="O148" s="212"/>
      <c r="P148" s="212"/>
      <c r="Q148" s="212"/>
      <c r="R148" s="33"/>
      <c r="T148" s="133" t="s">
        <v>20</v>
      </c>
      <c r="U148" s="39" t="s">
        <v>46</v>
      </c>
      <c r="V148" s="134">
        <v>0.98499999999999999</v>
      </c>
      <c r="W148" s="134">
        <f>V148*K148</f>
        <v>1.6735150000000001</v>
      </c>
      <c r="X148" s="134">
        <v>1.98</v>
      </c>
      <c r="Y148" s="134">
        <f>X148*K148</f>
        <v>3.36402</v>
      </c>
      <c r="Z148" s="134">
        <v>0</v>
      </c>
      <c r="AA148" s="135">
        <f>Z148*K148</f>
        <v>0</v>
      </c>
      <c r="AR148" s="20" t="s">
        <v>159</v>
      </c>
      <c r="AT148" s="20" t="s">
        <v>155</v>
      </c>
      <c r="AU148" s="20" t="s">
        <v>124</v>
      </c>
      <c r="AY148" s="20" t="s">
        <v>154</v>
      </c>
      <c r="BE148" s="136">
        <f>IF(U148="základní",N148,0)</f>
        <v>0</v>
      </c>
      <c r="BF148" s="136">
        <f>IF(U148="snížená",N148,0)</f>
        <v>0</v>
      </c>
      <c r="BG148" s="136">
        <f>IF(U148="zákl. přenesená",N148,0)</f>
        <v>0</v>
      </c>
      <c r="BH148" s="136">
        <f>IF(U148="sníž. přenesená",N148,0)</f>
        <v>0</v>
      </c>
      <c r="BI148" s="136">
        <f>IF(U148="nulová",N148,0)</f>
        <v>0</v>
      </c>
      <c r="BJ148" s="20" t="s">
        <v>89</v>
      </c>
      <c r="BK148" s="136">
        <f>ROUND(L148*K148,2)</f>
        <v>0</v>
      </c>
      <c r="BL148" s="20" t="s">
        <v>159</v>
      </c>
      <c r="BM148" s="20" t="s">
        <v>819</v>
      </c>
    </row>
    <row r="149" spans="2:65" s="11" customFormat="1" ht="25.5" customHeight="1">
      <c r="B149" s="142"/>
      <c r="E149" s="143" t="s">
        <v>20</v>
      </c>
      <c r="F149" s="200" t="s">
        <v>820</v>
      </c>
      <c r="G149" s="201"/>
      <c r="H149" s="201"/>
      <c r="I149" s="201"/>
      <c r="K149" s="144">
        <v>1.6990000000000001</v>
      </c>
      <c r="R149" s="145"/>
      <c r="T149" s="146"/>
      <c r="AA149" s="147"/>
      <c r="AT149" s="143" t="s">
        <v>162</v>
      </c>
      <c r="AU149" s="143" t="s">
        <v>124</v>
      </c>
      <c r="AV149" s="11" t="s">
        <v>124</v>
      </c>
      <c r="AW149" s="11" t="s">
        <v>38</v>
      </c>
      <c r="AX149" s="11" t="s">
        <v>89</v>
      </c>
      <c r="AY149" s="143" t="s">
        <v>154</v>
      </c>
    </row>
    <row r="150" spans="2:65" s="9" customFormat="1" ht="29.85" customHeight="1">
      <c r="B150" s="119"/>
      <c r="D150" s="128" t="s">
        <v>394</v>
      </c>
      <c r="E150" s="128"/>
      <c r="F150" s="128"/>
      <c r="G150" s="128"/>
      <c r="H150" s="128"/>
      <c r="I150" s="128"/>
      <c r="J150" s="128"/>
      <c r="K150" s="128"/>
      <c r="L150" s="128"/>
      <c r="M150" s="128"/>
      <c r="N150" s="206">
        <f>BK150</f>
        <v>0</v>
      </c>
      <c r="O150" s="207"/>
      <c r="P150" s="207"/>
      <c r="Q150" s="207"/>
      <c r="R150" s="121"/>
      <c r="T150" s="122"/>
      <c r="W150" s="123">
        <f>SUM(W151:W161)</f>
        <v>73.872321999999997</v>
      </c>
      <c r="Y150" s="123">
        <f>SUM(Y151:Y161)</f>
        <v>15.463929469999998</v>
      </c>
      <c r="AA150" s="124">
        <f>SUM(AA151:AA161)</f>
        <v>0</v>
      </c>
      <c r="AR150" s="125" t="s">
        <v>89</v>
      </c>
      <c r="AT150" s="126" t="s">
        <v>80</v>
      </c>
      <c r="AU150" s="126" t="s">
        <v>89</v>
      </c>
      <c r="AY150" s="125" t="s">
        <v>154</v>
      </c>
      <c r="BK150" s="127">
        <f>SUM(BK151:BK161)</f>
        <v>0</v>
      </c>
    </row>
    <row r="151" spans="2:65" s="1" customFormat="1" ht="25.5" customHeight="1">
      <c r="B151" s="32"/>
      <c r="C151" s="129" t="s">
        <v>202</v>
      </c>
      <c r="D151" s="129" t="s">
        <v>155</v>
      </c>
      <c r="E151" s="130" t="s">
        <v>821</v>
      </c>
      <c r="F151" s="211" t="s">
        <v>822</v>
      </c>
      <c r="G151" s="211"/>
      <c r="H151" s="211"/>
      <c r="I151" s="211"/>
      <c r="J151" s="131" t="s">
        <v>285</v>
      </c>
      <c r="K151" s="132">
        <v>6.0670000000000002</v>
      </c>
      <c r="L151" s="212"/>
      <c r="M151" s="212"/>
      <c r="N151" s="212">
        <f>ROUND(L151*K151,2)</f>
        <v>0</v>
      </c>
      <c r="O151" s="212"/>
      <c r="P151" s="212"/>
      <c r="Q151" s="212"/>
      <c r="R151" s="33"/>
      <c r="T151" s="133" t="s">
        <v>20</v>
      </c>
      <c r="U151" s="39" t="s">
        <v>46</v>
      </c>
      <c r="V151" s="134">
        <v>1.2</v>
      </c>
      <c r="W151" s="134">
        <f>V151*K151</f>
        <v>7.2804000000000002</v>
      </c>
      <c r="X151" s="134">
        <v>2.45329</v>
      </c>
      <c r="Y151" s="134">
        <f>X151*K151</f>
        <v>14.88411043</v>
      </c>
      <c r="Z151" s="134">
        <v>0</v>
      </c>
      <c r="AA151" s="135">
        <f>Z151*K151</f>
        <v>0</v>
      </c>
      <c r="AR151" s="20" t="s">
        <v>159</v>
      </c>
      <c r="AT151" s="20" t="s">
        <v>155</v>
      </c>
      <c r="AU151" s="20" t="s">
        <v>124</v>
      </c>
      <c r="AY151" s="20" t="s">
        <v>154</v>
      </c>
      <c r="BE151" s="136">
        <f>IF(U151="základní",N151,0)</f>
        <v>0</v>
      </c>
      <c r="BF151" s="136">
        <f>IF(U151="snížená",N151,0)</f>
        <v>0</v>
      </c>
      <c r="BG151" s="136">
        <f>IF(U151="zákl. přenesená",N151,0)</f>
        <v>0</v>
      </c>
      <c r="BH151" s="136">
        <f>IF(U151="sníž. přenesená",N151,0)</f>
        <v>0</v>
      </c>
      <c r="BI151" s="136">
        <f>IF(U151="nulová",N151,0)</f>
        <v>0</v>
      </c>
      <c r="BJ151" s="20" t="s">
        <v>89</v>
      </c>
      <c r="BK151" s="136">
        <f>ROUND(L151*K151,2)</f>
        <v>0</v>
      </c>
      <c r="BL151" s="20" t="s">
        <v>159</v>
      </c>
      <c r="BM151" s="20" t="s">
        <v>823</v>
      </c>
    </row>
    <row r="152" spans="2:65" s="10" customFormat="1" ht="25.5" customHeight="1">
      <c r="B152" s="137"/>
      <c r="E152" s="138" t="s">
        <v>20</v>
      </c>
      <c r="F152" s="217" t="s">
        <v>824</v>
      </c>
      <c r="G152" s="218"/>
      <c r="H152" s="218"/>
      <c r="I152" s="218"/>
      <c r="K152" s="138" t="s">
        <v>20</v>
      </c>
      <c r="R152" s="139"/>
      <c r="T152" s="140"/>
      <c r="AA152" s="141"/>
      <c r="AT152" s="138" t="s">
        <v>162</v>
      </c>
      <c r="AU152" s="138" t="s">
        <v>124</v>
      </c>
      <c r="AV152" s="10" t="s">
        <v>89</v>
      </c>
      <c r="AW152" s="10" t="s">
        <v>38</v>
      </c>
      <c r="AX152" s="10" t="s">
        <v>81</v>
      </c>
      <c r="AY152" s="138" t="s">
        <v>154</v>
      </c>
    </row>
    <row r="153" spans="2:65" s="11" customFormat="1" ht="16.5" customHeight="1">
      <c r="B153" s="142"/>
      <c r="E153" s="143" t="s">
        <v>20</v>
      </c>
      <c r="F153" s="213" t="s">
        <v>825</v>
      </c>
      <c r="G153" s="214"/>
      <c r="H153" s="214"/>
      <c r="I153" s="214"/>
      <c r="K153" s="144">
        <v>3.4009999999999998</v>
      </c>
      <c r="R153" s="145"/>
      <c r="T153" s="146"/>
      <c r="AA153" s="147"/>
      <c r="AT153" s="143" t="s">
        <v>162</v>
      </c>
      <c r="AU153" s="143" t="s">
        <v>124</v>
      </c>
      <c r="AV153" s="11" t="s">
        <v>124</v>
      </c>
      <c r="AW153" s="11" t="s">
        <v>38</v>
      </c>
      <c r="AX153" s="11" t="s">
        <v>81</v>
      </c>
      <c r="AY153" s="143" t="s">
        <v>154</v>
      </c>
    </row>
    <row r="154" spans="2:65" s="11" customFormat="1" ht="16.5" customHeight="1">
      <c r="B154" s="142"/>
      <c r="E154" s="143" t="s">
        <v>20</v>
      </c>
      <c r="F154" s="213" t="s">
        <v>826</v>
      </c>
      <c r="G154" s="214"/>
      <c r="H154" s="214"/>
      <c r="I154" s="214"/>
      <c r="K154" s="144">
        <v>1.1299999999999999</v>
      </c>
      <c r="R154" s="145"/>
      <c r="T154" s="146"/>
      <c r="AA154" s="147"/>
      <c r="AT154" s="143" t="s">
        <v>162</v>
      </c>
      <c r="AU154" s="143" t="s">
        <v>124</v>
      </c>
      <c r="AV154" s="11" t="s">
        <v>124</v>
      </c>
      <c r="AW154" s="11" t="s">
        <v>38</v>
      </c>
      <c r="AX154" s="11" t="s">
        <v>81</v>
      </c>
      <c r="AY154" s="143" t="s">
        <v>154</v>
      </c>
    </row>
    <row r="155" spans="2:65" s="11" customFormat="1" ht="16.5" customHeight="1">
      <c r="B155" s="142"/>
      <c r="E155" s="143" t="s">
        <v>20</v>
      </c>
      <c r="F155" s="213" t="s">
        <v>827</v>
      </c>
      <c r="G155" s="214"/>
      <c r="H155" s="214"/>
      <c r="I155" s="214"/>
      <c r="K155" s="144">
        <v>1.536</v>
      </c>
      <c r="R155" s="145"/>
      <c r="T155" s="146"/>
      <c r="AA155" s="147"/>
      <c r="AT155" s="143" t="s">
        <v>162</v>
      </c>
      <c r="AU155" s="143" t="s">
        <v>124</v>
      </c>
      <c r="AV155" s="11" t="s">
        <v>124</v>
      </c>
      <c r="AW155" s="11" t="s">
        <v>38</v>
      </c>
      <c r="AX155" s="11" t="s">
        <v>81</v>
      </c>
      <c r="AY155" s="143" t="s">
        <v>154</v>
      </c>
    </row>
    <row r="156" spans="2:65" s="12" customFormat="1" ht="16.5" customHeight="1">
      <c r="B156" s="148"/>
      <c r="E156" s="149" t="s">
        <v>20</v>
      </c>
      <c r="F156" s="215" t="s">
        <v>165</v>
      </c>
      <c r="G156" s="216"/>
      <c r="H156" s="216"/>
      <c r="I156" s="216"/>
      <c r="K156" s="150">
        <v>6.0670000000000002</v>
      </c>
      <c r="R156" s="151"/>
      <c r="T156" s="152"/>
      <c r="AA156" s="153"/>
      <c r="AT156" s="149" t="s">
        <v>162</v>
      </c>
      <c r="AU156" s="149" t="s">
        <v>124</v>
      </c>
      <c r="AV156" s="12" t="s">
        <v>159</v>
      </c>
      <c r="AW156" s="12" t="s">
        <v>38</v>
      </c>
      <c r="AX156" s="12" t="s">
        <v>89</v>
      </c>
      <c r="AY156" s="149" t="s">
        <v>154</v>
      </c>
    </row>
    <row r="157" spans="2:65" s="1" customFormat="1" ht="25.5" customHeight="1">
      <c r="B157" s="32"/>
      <c r="C157" s="129" t="s">
        <v>207</v>
      </c>
      <c r="D157" s="129" t="s">
        <v>155</v>
      </c>
      <c r="E157" s="130" t="s">
        <v>828</v>
      </c>
      <c r="F157" s="211" t="s">
        <v>829</v>
      </c>
      <c r="G157" s="211"/>
      <c r="H157" s="211"/>
      <c r="I157" s="211"/>
      <c r="J157" s="131" t="s">
        <v>168</v>
      </c>
      <c r="K157" s="132">
        <v>57.91</v>
      </c>
      <c r="L157" s="212"/>
      <c r="M157" s="212"/>
      <c r="N157" s="212">
        <f>ROUND(L157*K157,2)</f>
        <v>0</v>
      </c>
      <c r="O157" s="212"/>
      <c r="P157" s="212"/>
      <c r="Q157" s="212"/>
      <c r="R157" s="33"/>
      <c r="T157" s="133" t="s">
        <v>20</v>
      </c>
      <c r="U157" s="39" t="s">
        <v>46</v>
      </c>
      <c r="V157" s="134">
        <v>0.72199999999999998</v>
      </c>
      <c r="W157" s="134">
        <f>V157*K157</f>
        <v>41.811019999999999</v>
      </c>
      <c r="X157" s="134">
        <v>3.4199999999999999E-3</v>
      </c>
      <c r="Y157" s="134">
        <f>X157*K157</f>
        <v>0.19805219999999998</v>
      </c>
      <c r="Z157" s="134">
        <v>0</v>
      </c>
      <c r="AA157" s="135">
        <f>Z157*K157</f>
        <v>0</v>
      </c>
      <c r="AR157" s="20" t="s">
        <v>159</v>
      </c>
      <c r="AT157" s="20" t="s">
        <v>155</v>
      </c>
      <c r="AU157" s="20" t="s">
        <v>124</v>
      </c>
      <c r="AY157" s="20" t="s">
        <v>154</v>
      </c>
      <c r="BE157" s="136">
        <f>IF(U157="základní",N157,0)</f>
        <v>0</v>
      </c>
      <c r="BF157" s="136">
        <f>IF(U157="snížená",N157,0)</f>
        <v>0</v>
      </c>
      <c r="BG157" s="136">
        <f>IF(U157="zákl. přenesená",N157,0)</f>
        <v>0</v>
      </c>
      <c r="BH157" s="136">
        <f>IF(U157="sníž. přenesená",N157,0)</f>
        <v>0</v>
      </c>
      <c r="BI157" s="136">
        <f>IF(U157="nulová",N157,0)</f>
        <v>0</v>
      </c>
      <c r="BJ157" s="20" t="s">
        <v>89</v>
      </c>
      <c r="BK157" s="136">
        <f>ROUND(L157*K157,2)</f>
        <v>0</v>
      </c>
      <c r="BL157" s="20" t="s">
        <v>159</v>
      </c>
      <c r="BM157" s="20" t="s">
        <v>830</v>
      </c>
    </row>
    <row r="158" spans="2:65" s="11" customFormat="1" ht="16.5" customHeight="1">
      <c r="B158" s="142"/>
      <c r="E158" s="143" t="s">
        <v>20</v>
      </c>
      <c r="F158" s="200" t="s">
        <v>831</v>
      </c>
      <c r="G158" s="201"/>
      <c r="H158" s="201"/>
      <c r="I158" s="201"/>
      <c r="K158" s="144">
        <v>57.91</v>
      </c>
      <c r="R158" s="145"/>
      <c r="T158" s="146"/>
      <c r="AA158" s="147"/>
      <c r="AT158" s="143" t="s">
        <v>162</v>
      </c>
      <c r="AU158" s="143" t="s">
        <v>124</v>
      </c>
      <c r="AV158" s="11" t="s">
        <v>124</v>
      </c>
      <c r="AW158" s="11" t="s">
        <v>38</v>
      </c>
      <c r="AX158" s="11" t="s">
        <v>89</v>
      </c>
      <c r="AY158" s="143" t="s">
        <v>154</v>
      </c>
    </row>
    <row r="159" spans="2:65" s="1" customFormat="1" ht="38.25" customHeight="1">
      <c r="B159" s="32"/>
      <c r="C159" s="129" t="s">
        <v>212</v>
      </c>
      <c r="D159" s="129" t="s">
        <v>155</v>
      </c>
      <c r="E159" s="130" t="s">
        <v>832</v>
      </c>
      <c r="F159" s="211" t="s">
        <v>833</v>
      </c>
      <c r="G159" s="211"/>
      <c r="H159" s="211"/>
      <c r="I159" s="211"/>
      <c r="J159" s="131" t="s">
        <v>168</v>
      </c>
      <c r="K159" s="132">
        <v>57.91</v>
      </c>
      <c r="L159" s="212"/>
      <c r="M159" s="212"/>
      <c r="N159" s="212">
        <f>ROUND(L159*K159,2)</f>
        <v>0</v>
      </c>
      <c r="O159" s="212"/>
      <c r="P159" s="212"/>
      <c r="Q159" s="212"/>
      <c r="R159" s="33"/>
      <c r="T159" s="133" t="s">
        <v>20</v>
      </c>
      <c r="U159" s="39" t="s">
        <v>46</v>
      </c>
      <c r="V159" s="134">
        <v>0.19700000000000001</v>
      </c>
      <c r="W159" s="134">
        <f>V159*K159</f>
        <v>11.40827</v>
      </c>
      <c r="X159" s="134">
        <v>0</v>
      </c>
      <c r="Y159" s="134">
        <f>X159*K159</f>
        <v>0</v>
      </c>
      <c r="Z159" s="134">
        <v>0</v>
      </c>
      <c r="AA159" s="135">
        <f>Z159*K159</f>
        <v>0</v>
      </c>
      <c r="AR159" s="20" t="s">
        <v>159</v>
      </c>
      <c r="AT159" s="20" t="s">
        <v>155</v>
      </c>
      <c r="AU159" s="20" t="s">
        <v>124</v>
      </c>
      <c r="AY159" s="20" t="s">
        <v>154</v>
      </c>
      <c r="BE159" s="136">
        <f>IF(U159="základní",N159,0)</f>
        <v>0</v>
      </c>
      <c r="BF159" s="136">
        <f>IF(U159="snížená",N159,0)</f>
        <v>0</v>
      </c>
      <c r="BG159" s="136">
        <f>IF(U159="zákl. přenesená",N159,0)</f>
        <v>0</v>
      </c>
      <c r="BH159" s="136">
        <f>IF(U159="sníž. přenesená",N159,0)</f>
        <v>0</v>
      </c>
      <c r="BI159" s="136">
        <f>IF(U159="nulová",N159,0)</f>
        <v>0</v>
      </c>
      <c r="BJ159" s="20" t="s">
        <v>89</v>
      </c>
      <c r="BK159" s="136">
        <f>ROUND(L159*K159,2)</f>
        <v>0</v>
      </c>
      <c r="BL159" s="20" t="s">
        <v>159</v>
      </c>
      <c r="BM159" s="20" t="s">
        <v>834</v>
      </c>
    </row>
    <row r="160" spans="2:65" s="1" customFormat="1" ht="25.5" customHeight="1">
      <c r="B160" s="32"/>
      <c r="C160" s="129" t="s">
        <v>218</v>
      </c>
      <c r="D160" s="129" t="s">
        <v>155</v>
      </c>
      <c r="E160" s="130" t="s">
        <v>835</v>
      </c>
      <c r="F160" s="211" t="s">
        <v>836</v>
      </c>
      <c r="G160" s="211"/>
      <c r="H160" s="211"/>
      <c r="I160" s="211"/>
      <c r="J160" s="131" t="s">
        <v>296</v>
      </c>
      <c r="K160" s="132">
        <v>0.36399999999999999</v>
      </c>
      <c r="L160" s="212"/>
      <c r="M160" s="212"/>
      <c r="N160" s="212">
        <f>ROUND(L160*K160,2)</f>
        <v>0</v>
      </c>
      <c r="O160" s="212"/>
      <c r="P160" s="212"/>
      <c r="Q160" s="212"/>
      <c r="R160" s="33"/>
      <c r="T160" s="133" t="s">
        <v>20</v>
      </c>
      <c r="U160" s="39" t="s">
        <v>46</v>
      </c>
      <c r="V160" s="134">
        <v>36.738</v>
      </c>
      <c r="W160" s="134">
        <f>V160*K160</f>
        <v>13.372631999999999</v>
      </c>
      <c r="X160" s="134">
        <v>1.04881</v>
      </c>
      <c r="Y160" s="134">
        <f>X160*K160</f>
        <v>0.38176684</v>
      </c>
      <c r="Z160" s="134">
        <v>0</v>
      </c>
      <c r="AA160" s="135">
        <f>Z160*K160</f>
        <v>0</v>
      </c>
      <c r="AR160" s="20" t="s">
        <v>159</v>
      </c>
      <c r="AT160" s="20" t="s">
        <v>155</v>
      </c>
      <c r="AU160" s="20" t="s">
        <v>124</v>
      </c>
      <c r="AY160" s="20" t="s">
        <v>154</v>
      </c>
      <c r="BE160" s="136">
        <f>IF(U160="základní",N160,0)</f>
        <v>0</v>
      </c>
      <c r="BF160" s="136">
        <f>IF(U160="snížená",N160,0)</f>
        <v>0</v>
      </c>
      <c r="BG160" s="136">
        <f>IF(U160="zákl. přenesená",N160,0)</f>
        <v>0</v>
      </c>
      <c r="BH160" s="136">
        <f>IF(U160="sníž. přenesená",N160,0)</f>
        <v>0</v>
      </c>
      <c r="BI160" s="136">
        <f>IF(U160="nulová",N160,0)</f>
        <v>0</v>
      </c>
      <c r="BJ160" s="20" t="s">
        <v>89</v>
      </c>
      <c r="BK160" s="136">
        <f>ROUND(L160*K160,2)</f>
        <v>0</v>
      </c>
      <c r="BL160" s="20" t="s">
        <v>159</v>
      </c>
      <c r="BM160" s="20" t="s">
        <v>837</v>
      </c>
    </row>
    <row r="161" spans="2:65" s="11" customFormat="1" ht="25.5" customHeight="1">
      <c r="B161" s="142"/>
      <c r="E161" s="143" t="s">
        <v>20</v>
      </c>
      <c r="F161" s="200" t="s">
        <v>838</v>
      </c>
      <c r="G161" s="201"/>
      <c r="H161" s="201"/>
      <c r="I161" s="201"/>
      <c r="K161" s="144">
        <v>0.36399999999999999</v>
      </c>
      <c r="R161" s="145"/>
      <c r="T161" s="146"/>
      <c r="AA161" s="147"/>
      <c r="AT161" s="143" t="s">
        <v>162</v>
      </c>
      <c r="AU161" s="143" t="s">
        <v>124</v>
      </c>
      <c r="AV161" s="11" t="s">
        <v>124</v>
      </c>
      <c r="AW161" s="11" t="s">
        <v>38</v>
      </c>
      <c r="AX161" s="11" t="s">
        <v>89</v>
      </c>
      <c r="AY161" s="143" t="s">
        <v>154</v>
      </c>
    </row>
    <row r="162" spans="2:65" s="9" customFormat="1" ht="29.85" customHeight="1">
      <c r="B162" s="119"/>
      <c r="D162" s="128" t="s">
        <v>395</v>
      </c>
      <c r="E162" s="128"/>
      <c r="F162" s="128"/>
      <c r="G162" s="128"/>
      <c r="H162" s="128"/>
      <c r="I162" s="128"/>
      <c r="J162" s="128"/>
      <c r="K162" s="128"/>
      <c r="L162" s="128"/>
      <c r="M162" s="128"/>
      <c r="N162" s="206">
        <f>BK162</f>
        <v>0</v>
      </c>
      <c r="O162" s="207"/>
      <c r="P162" s="207"/>
      <c r="Q162" s="207"/>
      <c r="R162" s="121"/>
      <c r="T162" s="122"/>
      <c r="W162" s="123">
        <f>SUM(W163:W164)</f>
        <v>0.50395000000000001</v>
      </c>
      <c r="Y162" s="123">
        <f>SUM(Y163:Y164)</f>
        <v>0</v>
      </c>
      <c r="AA162" s="124">
        <f>SUM(AA163:AA164)</f>
        <v>0</v>
      </c>
      <c r="AR162" s="125" t="s">
        <v>89</v>
      </c>
      <c r="AT162" s="126" t="s">
        <v>80</v>
      </c>
      <c r="AU162" s="126" t="s">
        <v>89</v>
      </c>
      <c r="AY162" s="125" t="s">
        <v>154</v>
      </c>
      <c r="BK162" s="127">
        <f>SUM(BK163:BK164)</f>
        <v>0</v>
      </c>
    </row>
    <row r="163" spans="2:65" s="1" customFormat="1" ht="38.25" customHeight="1">
      <c r="B163" s="32"/>
      <c r="C163" s="129" t="s">
        <v>224</v>
      </c>
      <c r="D163" s="129" t="s">
        <v>155</v>
      </c>
      <c r="E163" s="130" t="s">
        <v>839</v>
      </c>
      <c r="F163" s="211" t="s">
        <v>840</v>
      </c>
      <c r="G163" s="211"/>
      <c r="H163" s="211"/>
      <c r="I163" s="211"/>
      <c r="J163" s="131" t="s">
        <v>168</v>
      </c>
      <c r="K163" s="132">
        <v>10.079000000000001</v>
      </c>
      <c r="L163" s="212"/>
      <c r="M163" s="212"/>
      <c r="N163" s="212">
        <f>ROUND(L163*K163,2)</f>
        <v>0</v>
      </c>
      <c r="O163" s="212"/>
      <c r="P163" s="212"/>
      <c r="Q163" s="212"/>
      <c r="R163" s="33"/>
      <c r="T163" s="133" t="s">
        <v>20</v>
      </c>
      <c r="U163" s="39" t="s">
        <v>46</v>
      </c>
      <c r="V163" s="134">
        <v>0.05</v>
      </c>
      <c r="W163" s="134">
        <f>V163*K163</f>
        <v>0.50395000000000001</v>
      </c>
      <c r="X163" s="134">
        <v>0</v>
      </c>
      <c r="Y163" s="134">
        <f>X163*K163</f>
        <v>0</v>
      </c>
      <c r="Z163" s="134">
        <v>0</v>
      </c>
      <c r="AA163" s="135">
        <f>Z163*K163</f>
        <v>0</v>
      </c>
      <c r="AR163" s="20" t="s">
        <v>159</v>
      </c>
      <c r="AT163" s="20" t="s">
        <v>155</v>
      </c>
      <c r="AU163" s="20" t="s">
        <v>124</v>
      </c>
      <c r="AY163" s="20" t="s">
        <v>154</v>
      </c>
      <c r="BE163" s="136">
        <f>IF(U163="základní",N163,0)</f>
        <v>0</v>
      </c>
      <c r="BF163" s="136">
        <f>IF(U163="snížená",N163,0)</f>
        <v>0</v>
      </c>
      <c r="BG163" s="136">
        <f>IF(U163="zákl. přenesená",N163,0)</f>
        <v>0</v>
      </c>
      <c r="BH163" s="136">
        <f>IF(U163="sníž. přenesená",N163,0)</f>
        <v>0</v>
      </c>
      <c r="BI163" s="136">
        <f>IF(U163="nulová",N163,0)</f>
        <v>0</v>
      </c>
      <c r="BJ163" s="20" t="s">
        <v>89</v>
      </c>
      <c r="BK163" s="136">
        <f>ROUND(L163*K163,2)</f>
        <v>0</v>
      </c>
      <c r="BL163" s="20" t="s">
        <v>159</v>
      </c>
      <c r="BM163" s="20" t="s">
        <v>841</v>
      </c>
    </row>
    <row r="164" spans="2:65" s="11" customFormat="1" ht="16.5" customHeight="1">
      <c r="B164" s="142"/>
      <c r="E164" s="143" t="s">
        <v>20</v>
      </c>
      <c r="F164" s="200" t="s">
        <v>842</v>
      </c>
      <c r="G164" s="201"/>
      <c r="H164" s="201"/>
      <c r="I164" s="201"/>
      <c r="K164" s="144">
        <v>10.079000000000001</v>
      </c>
      <c r="R164" s="145"/>
      <c r="T164" s="146"/>
      <c r="AA164" s="147"/>
      <c r="AT164" s="143" t="s">
        <v>162</v>
      </c>
      <c r="AU164" s="143" t="s">
        <v>124</v>
      </c>
      <c r="AV164" s="11" t="s">
        <v>124</v>
      </c>
      <c r="AW164" s="11" t="s">
        <v>38</v>
      </c>
      <c r="AX164" s="11" t="s">
        <v>89</v>
      </c>
      <c r="AY164" s="143" t="s">
        <v>154</v>
      </c>
    </row>
    <row r="165" spans="2:65" s="9" customFormat="1" ht="29.85" customHeight="1">
      <c r="B165" s="119"/>
      <c r="D165" s="128" t="s">
        <v>796</v>
      </c>
      <c r="E165" s="128"/>
      <c r="F165" s="128"/>
      <c r="G165" s="128"/>
      <c r="H165" s="128"/>
      <c r="I165" s="128"/>
      <c r="J165" s="128"/>
      <c r="K165" s="128"/>
      <c r="L165" s="128"/>
      <c r="M165" s="128"/>
      <c r="N165" s="206">
        <f>BK165</f>
        <v>0</v>
      </c>
      <c r="O165" s="207"/>
      <c r="P165" s="207"/>
      <c r="Q165" s="207"/>
      <c r="R165" s="121"/>
      <c r="T165" s="122"/>
      <c r="W165" s="123">
        <f>SUM(W166:W188)</f>
        <v>336.20980700000001</v>
      </c>
      <c r="Y165" s="123">
        <f>SUM(Y166:Y188)</f>
        <v>173.09483114</v>
      </c>
      <c r="AA165" s="124">
        <f>SUM(AA166:AA188)</f>
        <v>0</v>
      </c>
      <c r="AR165" s="125" t="s">
        <v>89</v>
      </c>
      <c r="AT165" s="126" t="s">
        <v>80</v>
      </c>
      <c r="AU165" s="126" t="s">
        <v>89</v>
      </c>
      <c r="AY165" s="125" t="s">
        <v>154</v>
      </c>
      <c r="BK165" s="127">
        <f>SUM(BK166:BK188)</f>
        <v>0</v>
      </c>
    </row>
    <row r="166" spans="2:65" s="1" customFormat="1" ht="16.5" customHeight="1">
      <c r="B166" s="32"/>
      <c r="C166" s="129" t="s">
        <v>228</v>
      </c>
      <c r="D166" s="129" t="s">
        <v>155</v>
      </c>
      <c r="E166" s="130" t="s">
        <v>843</v>
      </c>
      <c r="F166" s="211" t="s">
        <v>844</v>
      </c>
      <c r="G166" s="211"/>
      <c r="H166" s="211"/>
      <c r="I166" s="211"/>
      <c r="J166" s="131" t="s">
        <v>168</v>
      </c>
      <c r="K166" s="132">
        <v>44.430999999999997</v>
      </c>
      <c r="L166" s="212"/>
      <c r="M166" s="212"/>
      <c r="N166" s="212">
        <f>ROUND(L166*K166,2)</f>
        <v>0</v>
      </c>
      <c r="O166" s="212"/>
      <c r="P166" s="212"/>
      <c r="Q166" s="212"/>
      <c r="R166" s="33"/>
      <c r="T166" s="133" t="s">
        <v>20</v>
      </c>
      <c r="U166" s="39" t="s">
        <v>46</v>
      </c>
      <c r="V166" s="134">
        <v>2.5999999999999999E-2</v>
      </c>
      <c r="W166" s="134">
        <f>V166*K166</f>
        <v>1.155206</v>
      </c>
      <c r="X166" s="134">
        <v>0</v>
      </c>
      <c r="Y166" s="134">
        <f>X166*K166</f>
        <v>0</v>
      </c>
      <c r="Z166" s="134">
        <v>0</v>
      </c>
      <c r="AA166" s="135">
        <f>Z166*K166</f>
        <v>0</v>
      </c>
      <c r="AR166" s="20" t="s">
        <v>159</v>
      </c>
      <c r="AT166" s="20" t="s">
        <v>155</v>
      </c>
      <c r="AU166" s="20" t="s">
        <v>124</v>
      </c>
      <c r="AY166" s="20" t="s">
        <v>154</v>
      </c>
      <c r="BE166" s="136">
        <f>IF(U166="základní",N166,0)</f>
        <v>0</v>
      </c>
      <c r="BF166" s="136">
        <f>IF(U166="snížená",N166,0)</f>
        <v>0</v>
      </c>
      <c r="BG166" s="136">
        <f>IF(U166="zákl. přenesená",N166,0)</f>
        <v>0</v>
      </c>
      <c r="BH166" s="136">
        <f>IF(U166="sníž. přenesená",N166,0)</f>
        <v>0</v>
      </c>
      <c r="BI166" s="136">
        <f>IF(U166="nulová",N166,0)</f>
        <v>0</v>
      </c>
      <c r="BJ166" s="20" t="s">
        <v>89</v>
      </c>
      <c r="BK166" s="136">
        <f>ROUND(L166*K166,2)</f>
        <v>0</v>
      </c>
      <c r="BL166" s="20" t="s">
        <v>159</v>
      </c>
      <c r="BM166" s="20" t="s">
        <v>845</v>
      </c>
    </row>
    <row r="167" spans="2:65" s="11" customFormat="1" ht="16.5" customHeight="1">
      <c r="B167" s="142"/>
      <c r="E167" s="143" t="s">
        <v>20</v>
      </c>
      <c r="F167" s="200" t="s">
        <v>818</v>
      </c>
      <c r="G167" s="201"/>
      <c r="H167" s="201"/>
      <c r="I167" s="201"/>
      <c r="K167" s="144">
        <v>44.430999999999997</v>
      </c>
      <c r="R167" s="145"/>
      <c r="T167" s="146"/>
      <c r="AA167" s="147"/>
      <c r="AT167" s="143" t="s">
        <v>162</v>
      </c>
      <c r="AU167" s="143" t="s">
        <v>124</v>
      </c>
      <c r="AV167" s="11" t="s">
        <v>124</v>
      </c>
      <c r="AW167" s="11" t="s">
        <v>38</v>
      </c>
      <c r="AX167" s="11" t="s">
        <v>89</v>
      </c>
      <c r="AY167" s="143" t="s">
        <v>154</v>
      </c>
    </row>
    <row r="168" spans="2:65" s="1" customFormat="1" ht="16.5" customHeight="1">
      <c r="B168" s="32"/>
      <c r="C168" s="129" t="s">
        <v>232</v>
      </c>
      <c r="D168" s="129" t="s">
        <v>155</v>
      </c>
      <c r="E168" s="130" t="s">
        <v>846</v>
      </c>
      <c r="F168" s="211" t="s">
        <v>847</v>
      </c>
      <c r="G168" s="211"/>
      <c r="H168" s="211"/>
      <c r="I168" s="211"/>
      <c r="J168" s="131" t="s">
        <v>168</v>
      </c>
      <c r="K168" s="132">
        <v>22.064</v>
      </c>
      <c r="L168" s="212"/>
      <c r="M168" s="212"/>
      <c r="N168" s="212">
        <f>ROUND(L168*K168,2)</f>
        <v>0</v>
      </c>
      <c r="O168" s="212"/>
      <c r="P168" s="212"/>
      <c r="Q168" s="212"/>
      <c r="R168" s="33"/>
      <c r="T168" s="133" t="s">
        <v>20</v>
      </c>
      <c r="U168" s="39" t="s">
        <v>46</v>
      </c>
      <c r="V168" s="134">
        <v>2.9000000000000001E-2</v>
      </c>
      <c r="W168" s="134">
        <f>V168*K168</f>
        <v>0.63985599999999998</v>
      </c>
      <c r="X168" s="134">
        <v>0</v>
      </c>
      <c r="Y168" s="134">
        <f>X168*K168</f>
        <v>0</v>
      </c>
      <c r="Z168" s="134">
        <v>0</v>
      </c>
      <c r="AA168" s="135">
        <f>Z168*K168</f>
        <v>0</v>
      </c>
      <c r="AR168" s="20" t="s">
        <v>159</v>
      </c>
      <c r="AT168" s="20" t="s">
        <v>155</v>
      </c>
      <c r="AU168" s="20" t="s">
        <v>124</v>
      </c>
      <c r="AY168" s="20" t="s">
        <v>154</v>
      </c>
      <c r="BE168" s="136">
        <f>IF(U168="základní",N168,0)</f>
        <v>0</v>
      </c>
      <c r="BF168" s="136">
        <f>IF(U168="snížená",N168,0)</f>
        <v>0</v>
      </c>
      <c r="BG168" s="136">
        <f>IF(U168="zákl. přenesená",N168,0)</f>
        <v>0</v>
      </c>
      <c r="BH168" s="136">
        <f>IF(U168="sníž. přenesená",N168,0)</f>
        <v>0</v>
      </c>
      <c r="BI168" s="136">
        <f>IF(U168="nulová",N168,0)</f>
        <v>0</v>
      </c>
      <c r="BJ168" s="20" t="s">
        <v>89</v>
      </c>
      <c r="BK168" s="136">
        <f>ROUND(L168*K168,2)</f>
        <v>0</v>
      </c>
      <c r="BL168" s="20" t="s">
        <v>159</v>
      </c>
      <c r="BM168" s="20" t="s">
        <v>848</v>
      </c>
    </row>
    <row r="169" spans="2:65" s="11" customFormat="1" ht="16.5" customHeight="1">
      <c r="B169" s="142"/>
      <c r="E169" s="143" t="s">
        <v>20</v>
      </c>
      <c r="F169" s="200" t="s">
        <v>849</v>
      </c>
      <c r="G169" s="201"/>
      <c r="H169" s="201"/>
      <c r="I169" s="201"/>
      <c r="K169" s="144">
        <v>8.5760000000000005</v>
      </c>
      <c r="R169" s="145"/>
      <c r="T169" s="146"/>
      <c r="AA169" s="147"/>
      <c r="AT169" s="143" t="s">
        <v>162</v>
      </c>
      <c r="AU169" s="143" t="s">
        <v>124</v>
      </c>
      <c r="AV169" s="11" t="s">
        <v>124</v>
      </c>
      <c r="AW169" s="11" t="s">
        <v>38</v>
      </c>
      <c r="AX169" s="11" t="s">
        <v>81</v>
      </c>
      <c r="AY169" s="143" t="s">
        <v>154</v>
      </c>
    </row>
    <row r="170" spans="2:65" s="11" customFormat="1" ht="16.5" customHeight="1">
      <c r="B170" s="142"/>
      <c r="E170" s="143" t="s">
        <v>20</v>
      </c>
      <c r="F170" s="213" t="s">
        <v>816</v>
      </c>
      <c r="G170" s="214"/>
      <c r="H170" s="214"/>
      <c r="I170" s="214"/>
      <c r="K170" s="144">
        <v>3.4089999999999998</v>
      </c>
      <c r="R170" s="145"/>
      <c r="T170" s="146"/>
      <c r="AA170" s="147"/>
      <c r="AT170" s="143" t="s">
        <v>162</v>
      </c>
      <c r="AU170" s="143" t="s">
        <v>124</v>
      </c>
      <c r="AV170" s="11" t="s">
        <v>124</v>
      </c>
      <c r="AW170" s="11" t="s">
        <v>38</v>
      </c>
      <c r="AX170" s="11" t="s">
        <v>81</v>
      </c>
      <c r="AY170" s="143" t="s">
        <v>154</v>
      </c>
    </row>
    <row r="171" spans="2:65" s="11" customFormat="1" ht="16.5" customHeight="1">
      <c r="B171" s="142"/>
      <c r="E171" s="143" t="s">
        <v>20</v>
      </c>
      <c r="F171" s="213" t="s">
        <v>817</v>
      </c>
      <c r="G171" s="214"/>
      <c r="H171" s="214"/>
      <c r="I171" s="214"/>
      <c r="K171" s="144">
        <v>10.079000000000001</v>
      </c>
      <c r="R171" s="145"/>
      <c r="T171" s="146"/>
      <c r="AA171" s="147"/>
      <c r="AT171" s="143" t="s">
        <v>162</v>
      </c>
      <c r="AU171" s="143" t="s">
        <v>124</v>
      </c>
      <c r="AV171" s="11" t="s">
        <v>124</v>
      </c>
      <c r="AW171" s="11" t="s">
        <v>38</v>
      </c>
      <c r="AX171" s="11" t="s">
        <v>81</v>
      </c>
      <c r="AY171" s="143" t="s">
        <v>154</v>
      </c>
    </row>
    <row r="172" spans="2:65" s="12" customFormat="1" ht="16.5" customHeight="1">
      <c r="B172" s="148"/>
      <c r="E172" s="149" t="s">
        <v>20</v>
      </c>
      <c r="F172" s="215" t="s">
        <v>165</v>
      </c>
      <c r="G172" s="216"/>
      <c r="H172" s="216"/>
      <c r="I172" s="216"/>
      <c r="K172" s="150">
        <v>22.064</v>
      </c>
      <c r="R172" s="151"/>
      <c r="T172" s="152"/>
      <c r="AA172" s="153"/>
      <c r="AT172" s="149" t="s">
        <v>162</v>
      </c>
      <c r="AU172" s="149" t="s">
        <v>124</v>
      </c>
      <c r="AV172" s="12" t="s">
        <v>159</v>
      </c>
      <c r="AW172" s="12" t="s">
        <v>38</v>
      </c>
      <c r="AX172" s="12" t="s">
        <v>89</v>
      </c>
      <c r="AY172" s="149" t="s">
        <v>154</v>
      </c>
    </row>
    <row r="173" spans="2:65" s="1" customFormat="1" ht="16.5" customHeight="1">
      <c r="B173" s="32"/>
      <c r="C173" s="129" t="s">
        <v>11</v>
      </c>
      <c r="D173" s="129" t="s">
        <v>155</v>
      </c>
      <c r="E173" s="130" t="s">
        <v>850</v>
      </c>
      <c r="F173" s="211" t="s">
        <v>851</v>
      </c>
      <c r="G173" s="211"/>
      <c r="H173" s="211"/>
      <c r="I173" s="211"/>
      <c r="J173" s="131" t="s">
        <v>168</v>
      </c>
      <c r="K173" s="132">
        <v>481.81299999999999</v>
      </c>
      <c r="L173" s="212"/>
      <c r="M173" s="212"/>
      <c r="N173" s="212">
        <f>ROUND(L173*K173,2)</f>
        <v>0</v>
      </c>
      <c r="O173" s="212"/>
      <c r="P173" s="212"/>
      <c r="Q173" s="212"/>
      <c r="R173" s="33"/>
      <c r="T173" s="133" t="s">
        <v>20</v>
      </c>
      <c r="U173" s="39" t="s">
        <v>46</v>
      </c>
      <c r="V173" s="134">
        <v>3.1E-2</v>
      </c>
      <c r="W173" s="134">
        <f>V173*K173</f>
        <v>14.936202999999999</v>
      </c>
      <c r="X173" s="134">
        <v>0</v>
      </c>
      <c r="Y173" s="134">
        <f>X173*K173</f>
        <v>0</v>
      </c>
      <c r="Z173" s="134">
        <v>0</v>
      </c>
      <c r="AA173" s="135">
        <f>Z173*K173</f>
        <v>0</v>
      </c>
      <c r="AR173" s="20" t="s">
        <v>159</v>
      </c>
      <c r="AT173" s="20" t="s">
        <v>155</v>
      </c>
      <c r="AU173" s="20" t="s">
        <v>124</v>
      </c>
      <c r="AY173" s="20" t="s">
        <v>154</v>
      </c>
      <c r="BE173" s="136">
        <f>IF(U173="základní",N173,0)</f>
        <v>0</v>
      </c>
      <c r="BF173" s="136">
        <f>IF(U173="snížená",N173,0)</f>
        <v>0</v>
      </c>
      <c r="BG173" s="136">
        <f>IF(U173="zákl. přenesená",N173,0)</f>
        <v>0</v>
      </c>
      <c r="BH173" s="136">
        <f>IF(U173="sníž. přenesená",N173,0)</f>
        <v>0</v>
      </c>
      <c r="BI173" s="136">
        <f>IF(U173="nulová",N173,0)</f>
        <v>0</v>
      </c>
      <c r="BJ173" s="20" t="s">
        <v>89</v>
      </c>
      <c r="BK173" s="136">
        <f>ROUND(L173*K173,2)</f>
        <v>0</v>
      </c>
      <c r="BL173" s="20" t="s">
        <v>159</v>
      </c>
      <c r="BM173" s="20" t="s">
        <v>852</v>
      </c>
    </row>
    <row r="174" spans="2:65" s="11" customFormat="1" ht="16.5" customHeight="1">
      <c r="B174" s="142"/>
      <c r="E174" s="143" t="s">
        <v>20</v>
      </c>
      <c r="F174" s="200" t="s">
        <v>1044</v>
      </c>
      <c r="G174" s="201"/>
      <c r="H174" s="201"/>
      <c r="I174" s="201"/>
      <c r="K174" s="144">
        <v>481.81299999999999</v>
      </c>
      <c r="R174" s="145"/>
      <c r="T174" s="146"/>
      <c r="AA174" s="147"/>
      <c r="AT174" s="143" t="s">
        <v>162</v>
      </c>
      <c r="AU174" s="143" t="s">
        <v>124</v>
      </c>
      <c r="AV174" s="11" t="s">
        <v>124</v>
      </c>
      <c r="AW174" s="11" t="s">
        <v>38</v>
      </c>
      <c r="AX174" s="11" t="s">
        <v>89</v>
      </c>
      <c r="AY174" s="143" t="s">
        <v>154</v>
      </c>
    </row>
    <row r="175" spans="2:65" s="1" customFormat="1" ht="25.5" customHeight="1">
      <c r="B175" s="32"/>
      <c r="C175" s="129" t="s">
        <v>239</v>
      </c>
      <c r="D175" s="129" t="s">
        <v>155</v>
      </c>
      <c r="E175" s="130" t="s">
        <v>853</v>
      </c>
      <c r="F175" s="211" t="s">
        <v>854</v>
      </c>
      <c r="G175" s="211"/>
      <c r="H175" s="211"/>
      <c r="I175" s="211"/>
      <c r="J175" s="131" t="s">
        <v>168</v>
      </c>
      <c r="K175" s="132">
        <v>44.430999999999997</v>
      </c>
      <c r="L175" s="212"/>
      <c r="M175" s="212"/>
      <c r="N175" s="212">
        <f>ROUND(L175*K175,2)</f>
        <v>0</v>
      </c>
      <c r="O175" s="212"/>
      <c r="P175" s="212"/>
      <c r="Q175" s="212"/>
      <c r="R175" s="33"/>
      <c r="T175" s="133" t="s">
        <v>20</v>
      </c>
      <c r="U175" s="39" t="s">
        <v>46</v>
      </c>
      <c r="V175" s="134">
        <v>0.72</v>
      </c>
      <c r="W175" s="134">
        <f>V175*K175</f>
        <v>31.990319999999997</v>
      </c>
      <c r="X175" s="134">
        <v>8.4250000000000005E-2</v>
      </c>
      <c r="Y175" s="134">
        <f>X175*K175</f>
        <v>3.7433117500000002</v>
      </c>
      <c r="Z175" s="134">
        <v>0</v>
      </c>
      <c r="AA175" s="135">
        <f>Z175*K175</f>
        <v>0</v>
      </c>
      <c r="AR175" s="20" t="s">
        <v>159</v>
      </c>
      <c r="AT175" s="20" t="s">
        <v>155</v>
      </c>
      <c r="AU175" s="20" t="s">
        <v>124</v>
      </c>
      <c r="AY175" s="20" t="s">
        <v>154</v>
      </c>
      <c r="BE175" s="136">
        <f>IF(U175="základní",N175,0)</f>
        <v>0</v>
      </c>
      <c r="BF175" s="136">
        <f>IF(U175="snížená",N175,0)</f>
        <v>0</v>
      </c>
      <c r="BG175" s="136">
        <f>IF(U175="zákl. přenesená",N175,0)</f>
        <v>0</v>
      </c>
      <c r="BH175" s="136">
        <f>IF(U175="sníž. přenesená",N175,0)</f>
        <v>0</v>
      </c>
      <c r="BI175" s="136">
        <f>IF(U175="nulová",N175,0)</f>
        <v>0</v>
      </c>
      <c r="BJ175" s="20" t="s">
        <v>89</v>
      </c>
      <c r="BK175" s="136">
        <f>ROUND(L175*K175,2)</f>
        <v>0</v>
      </c>
      <c r="BL175" s="20" t="s">
        <v>159</v>
      </c>
      <c r="BM175" s="20" t="s">
        <v>855</v>
      </c>
    </row>
    <row r="176" spans="2:65" s="11" customFormat="1" ht="16.5" customHeight="1">
      <c r="B176" s="142"/>
      <c r="E176" s="143" t="s">
        <v>20</v>
      </c>
      <c r="F176" s="200" t="s">
        <v>818</v>
      </c>
      <c r="G176" s="201"/>
      <c r="H176" s="201"/>
      <c r="I176" s="201"/>
      <c r="K176" s="144">
        <v>44.430999999999997</v>
      </c>
      <c r="R176" s="145"/>
      <c r="T176" s="146"/>
      <c r="AA176" s="147"/>
      <c r="AT176" s="143" t="s">
        <v>162</v>
      </c>
      <c r="AU176" s="143" t="s">
        <v>124</v>
      </c>
      <c r="AV176" s="11" t="s">
        <v>124</v>
      </c>
      <c r="AW176" s="11" t="s">
        <v>38</v>
      </c>
      <c r="AX176" s="11" t="s">
        <v>89</v>
      </c>
      <c r="AY176" s="143" t="s">
        <v>154</v>
      </c>
    </row>
    <row r="177" spans="2:65" s="1" customFormat="1" ht="25.5" customHeight="1">
      <c r="B177" s="32"/>
      <c r="C177" s="160" t="s">
        <v>243</v>
      </c>
      <c r="D177" s="160" t="s">
        <v>461</v>
      </c>
      <c r="E177" s="161" t="s">
        <v>856</v>
      </c>
      <c r="F177" s="240" t="s">
        <v>857</v>
      </c>
      <c r="G177" s="240"/>
      <c r="H177" s="240"/>
      <c r="I177" s="240"/>
      <c r="J177" s="162" t="s">
        <v>168</v>
      </c>
      <c r="K177" s="163">
        <v>46.652999999999999</v>
      </c>
      <c r="L177" s="241"/>
      <c r="M177" s="241"/>
      <c r="N177" s="241">
        <f>ROUND(L177*K177,2)</f>
        <v>0</v>
      </c>
      <c r="O177" s="212"/>
      <c r="P177" s="212"/>
      <c r="Q177" s="212"/>
      <c r="R177" s="33"/>
      <c r="T177" s="133" t="s">
        <v>20</v>
      </c>
      <c r="U177" s="39" t="s">
        <v>46</v>
      </c>
      <c r="V177" s="134">
        <v>0</v>
      </c>
      <c r="W177" s="134">
        <f>V177*K177</f>
        <v>0</v>
      </c>
      <c r="X177" s="134">
        <v>0.13</v>
      </c>
      <c r="Y177" s="134">
        <f>X177*K177</f>
        <v>6.0648900000000001</v>
      </c>
      <c r="Z177" s="134">
        <v>0</v>
      </c>
      <c r="AA177" s="135">
        <f>Z177*K177</f>
        <v>0</v>
      </c>
      <c r="AR177" s="20" t="s">
        <v>202</v>
      </c>
      <c r="AT177" s="20" t="s">
        <v>461</v>
      </c>
      <c r="AU177" s="20" t="s">
        <v>124</v>
      </c>
      <c r="AY177" s="20" t="s">
        <v>154</v>
      </c>
      <c r="BE177" s="136">
        <f>IF(U177="základní",N177,0)</f>
        <v>0</v>
      </c>
      <c r="BF177" s="136">
        <f>IF(U177="snížená",N177,0)</f>
        <v>0</v>
      </c>
      <c r="BG177" s="136">
        <f>IF(U177="zákl. přenesená",N177,0)</f>
        <v>0</v>
      </c>
      <c r="BH177" s="136">
        <f>IF(U177="sníž. přenesená",N177,0)</f>
        <v>0</v>
      </c>
      <c r="BI177" s="136">
        <f>IF(U177="nulová",N177,0)</f>
        <v>0</v>
      </c>
      <c r="BJ177" s="20" t="s">
        <v>89</v>
      </c>
      <c r="BK177" s="136">
        <f>ROUND(L177*K177,2)</f>
        <v>0</v>
      </c>
      <c r="BL177" s="20" t="s">
        <v>159</v>
      </c>
      <c r="BM177" s="20" t="s">
        <v>858</v>
      </c>
    </row>
    <row r="178" spans="2:65" s="1" customFormat="1" ht="38.25" customHeight="1">
      <c r="B178" s="32"/>
      <c r="C178" s="129" t="s">
        <v>247</v>
      </c>
      <c r="D178" s="129" t="s">
        <v>155</v>
      </c>
      <c r="E178" s="130" t="s">
        <v>859</v>
      </c>
      <c r="F178" s="211" t="s">
        <v>860</v>
      </c>
      <c r="G178" s="211"/>
      <c r="H178" s="211"/>
      <c r="I178" s="211"/>
      <c r="J178" s="131" t="s">
        <v>168</v>
      </c>
      <c r="K178" s="132">
        <v>481.81299999999999</v>
      </c>
      <c r="L178" s="212"/>
      <c r="M178" s="212"/>
      <c r="N178" s="212">
        <f>ROUND(L178*K178,2)</f>
        <v>0</v>
      </c>
      <c r="O178" s="212"/>
      <c r="P178" s="212"/>
      <c r="Q178" s="212"/>
      <c r="R178" s="33"/>
      <c r="T178" s="133" t="s">
        <v>20</v>
      </c>
      <c r="U178" s="39" t="s">
        <v>46</v>
      </c>
      <c r="V178" s="134">
        <v>0.57999999999999996</v>
      </c>
      <c r="W178" s="134">
        <f>V178*K178</f>
        <v>279.45153999999997</v>
      </c>
      <c r="X178" s="134">
        <v>0.10503</v>
      </c>
      <c r="Y178" s="134">
        <f>X178*K178</f>
        <v>50.604819389999996</v>
      </c>
      <c r="Z178" s="134">
        <v>0</v>
      </c>
      <c r="AA178" s="135">
        <f>Z178*K178</f>
        <v>0</v>
      </c>
      <c r="AR178" s="20" t="s">
        <v>159</v>
      </c>
      <c r="AT178" s="20" t="s">
        <v>155</v>
      </c>
      <c r="AU178" s="20" t="s">
        <v>124</v>
      </c>
      <c r="AY178" s="20" t="s">
        <v>154</v>
      </c>
      <c r="BE178" s="136">
        <f>IF(U178="základní",N178,0)</f>
        <v>0</v>
      </c>
      <c r="BF178" s="136">
        <f>IF(U178="snížená",N178,0)</f>
        <v>0</v>
      </c>
      <c r="BG178" s="136">
        <f>IF(U178="zákl. přenesená",N178,0)</f>
        <v>0</v>
      </c>
      <c r="BH178" s="136">
        <f>IF(U178="sníž. přenesená",N178,0)</f>
        <v>0</v>
      </c>
      <c r="BI178" s="136">
        <f>IF(U178="nulová",N178,0)</f>
        <v>0</v>
      </c>
      <c r="BJ178" s="20" t="s">
        <v>89</v>
      </c>
      <c r="BK178" s="136">
        <f>ROUND(L178*K178,2)</f>
        <v>0</v>
      </c>
      <c r="BL178" s="20" t="s">
        <v>159</v>
      </c>
      <c r="BM178" s="20" t="s">
        <v>861</v>
      </c>
    </row>
    <row r="179" spans="2:65" s="11" customFormat="1" ht="16.5" customHeight="1">
      <c r="B179" s="142"/>
      <c r="E179" s="143" t="s">
        <v>20</v>
      </c>
      <c r="F179" s="200" t="s">
        <v>1044</v>
      </c>
      <c r="G179" s="201"/>
      <c r="H179" s="201"/>
      <c r="I179" s="201"/>
      <c r="K179" s="144">
        <v>481.81299999999999</v>
      </c>
      <c r="R179" s="145"/>
      <c r="T179" s="146"/>
      <c r="AA179" s="147"/>
      <c r="AT179" s="143" t="s">
        <v>162</v>
      </c>
      <c r="AU179" s="143" t="s">
        <v>124</v>
      </c>
      <c r="AV179" s="11" t="s">
        <v>124</v>
      </c>
      <c r="AW179" s="11" t="s">
        <v>38</v>
      </c>
      <c r="AX179" s="11" t="s">
        <v>89</v>
      </c>
      <c r="AY179" s="143" t="s">
        <v>154</v>
      </c>
    </row>
    <row r="180" spans="2:65" s="1" customFormat="1" ht="25.5" customHeight="1">
      <c r="B180" s="32"/>
      <c r="C180" s="160" t="s">
        <v>251</v>
      </c>
      <c r="D180" s="160" t="s">
        <v>461</v>
      </c>
      <c r="E180" s="161" t="s">
        <v>862</v>
      </c>
      <c r="F180" s="240" t="s">
        <v>863</v>
      </c>
      <c r="G180" s="240"/>
      <c r="H180" s="240"/>
      <c r="I180" s="240"/>
      <c r="J180" s="162" t="s">
        <v>168</v>
      </c>
      <c r="K180" s="163">
        <v>505.904</v>
      </c>
      <c r="L180" s="241"/>
      <c r="M180" s="241"/>
      <c r="N180" s="241">
        <f>ROUND(L180*K180,2)</f>
        <v>0</v>
      </c>
      <c r="O180" s="212"/>
      <c r="P180" s="212"/>
      <c r="Q180" s="212"/>
      <c r="R180" s="33"/>
      <c r="T180" s="133" t="s">
        <v>20</v>
      </c>
      <c r="U180" s="39" t="s">
        <v>46</v>
      </c>
      <c r="V180" s="134">
        <v>0</v>
      </c>
      <c r="W180" s="134">
        <f>V180*K180</f>
        <v>0</v>
      </c>
      <c r="X180" s="134">
        <v>0.216</v>
      </c>
      <c r="Y180" s="134">
        <f>X180*K180</f>
        <v>109.27526399999999</v>
      </c>
      <c r="Z180" s="134">
        <v>0</v>
      </c>
      <c r="AA180" s="135">
        <f>Z180*K180</f>
        <v>0</v>
      </c>
      <c r="AR180" s="20" t="s">
        <v>202</v>
      </c>
      <c r="AT180" s="20" t="s">
        <v>461</v>
      </c>
      <c r="AU180" s="20" t="s">
        <v>124</v>
      </c>
      <c r="AY180" s="20" t="s">
        <v>154</v>
      </c>
      <c r="BE180" s="136">
        <f>IF(U180="základní",N180,0)</f>
        <v>0</v>
      </c>
      <c r="BF180" s="136">
        <f>IF(U180="snížená",N180,0)</f>
        <v>0</v>
      </c>
      <c r="BG180" s="136">
        <f>IF(U180="zákl. přenesená",N180,0)</f>
        <v>0</v>
      </c>
      <c r="BH180" s="136">
        <f>IF(U180="sníž. přenesená",N180,0)</f>
        <v>0</v>
      </c>
      <c r="BI180" s="136">
        <f>IF(U180="nulová",N180,0)</f>
        <v>0</v>
      </c>
      <c r="BJ180" s="20" t="s">
        <v>89</v>
      </c>
      <c r="BK180" s="136">
        <f>ROUND(L180*K180,2)</f>
        <v>0</v>
      </c>
      <c r="BL180" s="20" t="s">
        <v>159</v>
      </c>
      <c r="BM180" s="20" t="s">
        <v>864</v>
      </c>
    </row>
    <row r="181" spans="2:65" s="1" customFormat="1" ht="38.25" customHeight="1">
      <c r="B181" s="32"/>
      <c r="C181" s="129" t="s">
        <v>255</v>
      </c>
      <c r="D181" s="129" t="s">
        <v>155</v>
      </c>
      <c r="E181" s="130" t="s">
        <v>865</v>
      </c>
      <c r="F181" s="211" t="s">
        <v>866</v>
      </c>
      <c r="G181" s="211"/>
      <c r="H181" s="211"/>
      <c r="I181" s="211"/>
      <c r="J181" s="131" t="s">
        <v>168</v>
      </c>
      <c r="K181" s="132">
        <v>8.5760000000000005</v>
      </c>
      <c r="L181" s="212"/>
      <c r="M181" s="212"/>
      <c r="N181" s="212">
        <f>ROUND(L181*K181,2)</f>
        <v>0</v>
      </c>
      <c r="O181" s="212"/>
      <c r="P181" s="212"/>
      <c r="Q181" s="212"/>
      <c r="R181" s="33"/>
      <c r="T181" s="133" t="s">
        <v>20</v>
      </c>
      <c r="U181" s="39" t="s">
        <v>46</v>
      </c>
      <c r="V181" s="134">
        <v>0.64800000000000002</v>
      </c>
      <c r="W181" s="134">
        <f>V181*K181</f>
        <v>5.5572480000000004</v>
      </c>
      <c r="X181" s="134">
        <v>0.10100000000000001</v>
      </c>
      <c r="Y181" s="134">
        <f>X181*K181</f>
        <v>0.86617600000000006</v>
      </c>
      <c r="Z181" s="134">
        <v>0</v>
      </c>
      <c r="AA181" s="135">
        <f>Z181*K181</f>
        <v>0</v>
      </c>
      <c r="AR181" s="20" t="s">
        <v>159</v>
      </c>
      <c r="AT181" s="20" t="s">
        <v>155</v>
      </c>
      <c r="AU181" s="20" t="s">
        <v>124</v>
      </c>
      <c r="AY181" s="20" t="s">
        <v>154</v>
      </c>
      <c r="BE181" s="136">
        <f>IF(U181="základní",N181,0)</f>
        <v>0</v>
      </c>
      <c r="BF181" s="136">
        <f>IF(U181="snížená",N181,0)</f>
        <v>0</v>
      </c>
      <c r="BG181" s="136">
        <f>IF(U181="zákl. přenesená",N181,0)</f>
        <v>0</v>
      </c>
      <c r="BH181" s="136">
        <f>IF(U181="sníž. přenesená",N181,0)</f>
        <v>0</v>
      </c>
      <c r="BI181" s="136">
        <f>IF(U181="nulová",N181,0)</f>
        <v>0</v>
      </c>
      <c r="BJ181" s="20" t="s">
        <v>89</v>
      </c>
      <c r="BK181" s="136">
        <f>ROUND(L181*K181,2)</f>
        <v>0</v>
      </c>
      <c r="BL181" s="20" t="s">
        <v>159</v>
      </c>
      <c r="BM181" s="20" t="s">
        <v>867</v>
      </c>
    </row>
    <row r="182" spans="2:65" s="11" customFormat="1" ht="16.5" customHeight="1">
      <c r="B182" s="142"/>
      <c r="E182" s="143" t="s">
        <v>20</v>
      </c>
      <c r="F182" s="200" t="s">
        <v>849</v>
      </c>
      <c r="G182" s="201"/>
      <c r="H182" s="201"/>
      <c r="I182" s="201"/>
      <c r="K182" s="144">
        <v>8.5760000000000005</v>
      </c>
      <c r="R182" s="145"/>
      <c r="T182" s="146"/>
      <c r="AA182" s="147"/>
      <c r="AT182" s="143" t="s">
        <v>162</v>
      </c>
      <c r="AU182" s="143" t="s">
        <v>124</v>
      </c>
      <c r="AV182" s="11" t="s">
        <v>124</v>
      </c>
      <c r="AW182" s="11" t="s">
        <v>38</v>
      </c>
      <c r="AX182" s="11" t="s">
        <v>89</v>
      </c>
      <c r="AY182" s="143" t="s">
        <v>154</v>
      </c>
    </row>
    <row r="183" spans="2:65" s="1" customFormat="1" ht="25.5" customHeight="1">
      <c r="B183" s="32"/>
      <c r="C183" s="160" t="s">
        <v>10</v>
      </c>
      <c r="D183" s="160" t="s">
        <v>461</v>
      </c>
      <c r="E183" s="161" t="s">
        <v>868</v>
      </c>
      <c r="F183" s="240" t="s">
        <v>869</v>
      </c>
      <c r="G183" s="240"/>
      <c r="H183" s="240"/>
      <c r="I183" s="240"/>
      <c r="J183" s="162" t="s">
        <v>168</v>
      </c>
      <c r="K183" s="163">
        <v>9.8620000000000001</v>
      </c>
      <c r="L183" s="241"/>
      <c r="M183" s="241"/>
      <c r="N183" s="241">
        <f>ROUND(L183*K183,2)</f>
        <v>0</v>
      </c>
      <c r="O183" s="212"/>
      <c r="P183" s="212"/>
      <c r="Q183" s="212"/>
      <c r="R183" s="33"/>
      <c r="T183" s="133" t="s">
        <v>20</v>
      </c>
      <c r="U183" s="39" t="s">
        <v>46</v>
      </c>
      <c r="V183" s="134">
        <v>0</v>
      </c>
      <c r="W183" s="134">
        <f>V183*K183</f>
        <v>0</v>
      </c>
      <c r="X183" s="134">
        <v>0.13500000000000001</v>
      </c>
      <c r="Y183" s="134">
        <f>X183*K183</f>
        <v>1.3313700000000002</v>
      </c>
      <c r="Z183" s="134">
        <v>0</v>
      </c>
      <c r="AA183" s="135">
        <f>Z183*K183</f>
        <v>0</v>
      </c>
      <c r="AR183" s="20" t="s">
        <v>202</v>
      </c>
      <c r="AT183" s="20" t="s">
        <v>461</v>
      </c>
      <c r="AU183" s="20" t="s">
        <v>124</v>
      </c>
      <c r="AY183" s="20" t="s">
        <v>154</v>
      </c>
      <c r="BE183" s="136">
        <f>IF(U183="základní",N183,0)</f>
        <v>0</v>
      </c>
      <c r="BF183" s="136">
        <f>IF(U183="snížená",N183,0)</f>
        <v>0</v>
      </c>
      <c r="BG183" s="136">
        <f>IF(U183="zákl. přenesená",N183,0)</f>
        <v>0</v>
      </c>
      <c r="BH183" s="136">
        <f>IF(U183="sníž. přenesená",N183,0)</f>
        <v>0</v>
      </c>
      <c r="BI183" s="136">
        <f>IF(U183="nulová",N183,0)</f>
        <v>0</v>
      </c>
      <c r="BJ183" s="20" t="s">
        <v>89</v>
      </c>
      <c r="BK183" s="136">
        <f>ROUND(L183*K183,2)</f>
        <v>0</v>
      </c>
      <c r="BL183" s="20" t="s">
        <v>159</v>
      </c>
      <c r="BM183" s="20" t="s">
        <v>870</v>
      </c>
    </row>
    <row r="184" spans="2:65" s="1" customFormat="1" ht="16.5" customHeight="1">
      <c r="B184" s="32"/>
      <c r="C184" s="129" t="s">
        <v>262</v>
      </c>
      <c r="D184" s="129" t="s">
        <v>155</v>
      </c>
      <c r="E184" s="130" t="s">
        <v>871</v>
      </c>
      <c r="F184" s="211" t="s">
        <v>872</v>
      </c>
      <c r="G184" s="211"/>
      <c r="H184" s="211"/>
      <c r="I184" s="211"/>
      <c r="J184" s="131" t="s">
        <v>168</v>
      </c>
      <c r="K184" s="132">
        <v>10.079000000000001</v>
      </c>
      <c r="L184" s="212"/>
      <c r="M184" s="212"/>
      <c r="N184" s="212">
        <f>ROUND(L184*K184,2)</f>
        <v>0</v>
      </c>
      <c r="O184" s="212"/>
      <c r="P184" s="212"/>
      <c r="Q184" s="212"/>
      <c r="R184" s="33"/>
      <c r="T184" s="133" t="s">
        <v>20</v>
      </c>
      <c r="U184" s="39" t="s">
        <v>46</v>
      </c>
      <c r="V184" s="134">
        <v>0.246</v>
      </c>
      <c r="W184" s="134">
        <f>V184*K184</f>
        <v>2.4794339999999999</v>
      </c>
      <c r="X184" s="134">
        <v>0</v>
      </c>
      <c r="Y184" s="134">
        <f>X184*K184</f>
        <v>0</v>
      </c>
      <c r="Z184" s="134">
        <v>0</v>
      </c>
      <c r="AA184" s="135">
        <f>Z184*K184</f>
        <v>0</v>
      </c>
      <c r="AR184" s="20" t="s">
        <v>159</v>
      </c>
      <c r="AT184" s="20" t="s">
        <v>155</v>
      </c>
      <c r="AU184" s="20" t="s">
        <v>124</v>
      </c>
      <c r="AY184" s="20" t="s">
        <v>154</v>
      </c>
      <c r="BE184" s="136">
        <f>IF(U184="základní",N184,0)</f>
        <v>0</v>
      </c>
      <c r="BF184" s="136">
        <f>IF(U184="snížená",N184,0)</f>
        <v>0</v>
      </c>
      <c r="BG184" s="136">
        <f>IF(U184="zákl. přenesená",N184,0)</f>
        <v>0</v>
      </c>
      <c r="BH184" s="136">
        <f>IF(U184="sníž. přenesená",N184,0)</f>
        <v>0</v>
      </c>
      <c r="BI184" s="136">
        <f>IF(U184="nulová",N184,0)</f>
        <v>0</v>
      </c>
      <c r="BJ184" s="20" t="s">
        <v>89</v>
      </c>
      <c r="BK184" s="136">
        <f>ROUND(L184*K184,2)</f>
        <v>0</v>
      </c>
      <c r="BL184" s="20" t="s">
        <v>159</v>
      </c>
      <c r="BM184" s="20" t="s">
        <v>873</v>
      </c>
    </row>
    <row r="185" spans="2:65" s="11" customFormat="1" ht="16.5" customHeight="1">
      <c r="B185" s="142"/>
      <c r="E185" s="143" t="s">
        <v>20</v>
      </c>
      <c r="F185" s="200" t="s">
        <v>817</v>
      </c>
      <c r="G185" s="201"/>
      <c r="H185" s="201"/>
      <c r="I185" s="201"/>
      <c r="K185" s="144">
        <v>10.079000000000001</v>
      </c>
      <c r="R185" s="145"/>
      <c r="T185" s="146"/>
      <c r="AA185" s="147"/>
      <c r="AT185" s="143" t="s">
        <v>162</v>
      </c>
      <c r="AU185" s="143" t="s">
        <v>124</v>
      </c>
      <c r="AV185" s="11" t="s">
        <v>124</v>
      </c>
      <c r="AW185" s="11" t="s">
        <v>38</v>
      </c>
      <c r="AX185" s="11" t="s">
        <v>89</v>
      </c>
      <c r="AY185" s="143" t="s">
        <v>154</v>
      </c>
    </row>
    <row r="186" spans="2:65" s="1" customFormat="1" ht="16.5" customHeight="1">
      <c r="B186" s="32"/>
      <c r="C186" s="160" t="s">
        <v>266</v>
      </c>
      <c r="D186" s="160" t="s">
        <v>461</v>
      </c>
      <c r="E186" s="161" t="s">
        <v>874</v>
      </c>
      <c r="F186" s="240" t="s">
        <v>875</v>
      </c>
      <c r="G186" s="240"/>
      <c r="H186" s="240"/>
      <c r="I186" s="240"/>
      <c r="J186" s="162" t="s">
        <v>296</v>
      </c>
      <c r="K186" s="163">
        <v>1.2090000000000001</v>
      </c>
      <c r="L186" s="241"/>
      <c r="M186" s="241"/>
      <c r="N186" s="241">
        <f>ROUND(L186*K186,2)</f>
        <v>0</v>
      </c>
      <c r="O186" s="212"/>
      <c r="P186" s="212"/>
      <c r="Q186" s="212"/>
      <c r="R186" s="33"/>
      <c r="T186" s="133" t="s">
        <v>20</v>
      </c>
      <c r="U186" s="39" t="s">
        <v>46</v>
      </c>
      <c r="V186" s="134">
        <v>0</v>
      </c>
      <c r="W186" s="134">
        <f>V186*K186</f>
        <v>0</v>
      </c>
      <c r="X186" s="134">
        <v>1</v>
      </c>
      <c r="Y186" s="134">
        <f>X186*K186</f>
        <v>1.2090000000000001</v>
      </c>
      <c r="Z186" s="134">
        <v>0</v>
      </c>
      <c r="AA186" s="135">
        <f>Z186*K186</f>
        <v>0</v>
      </c>
      <c r="AR186" s="20" t="s">
        <v>202</v>
      </c>
      <c r="AT186" s="20" t="s">
        <v>461</v>
      </c>
      <c r="AU186" s="20" t="s">
        <v>124</v>
      </c>
      <c r="AY186" s="20" t="s">
        <v>154</v>
      </c>
      <c r="BE186" s="136">
        <f>IF(U186="základní",N186,0)</f>
        <v>0</v>
      </c>
      <c r="BF186" s="136">
        <f>IF(U186="snížená",N186,0)</f>
        <v>0</v>
      </c>
      <c r="BG186" s="136">
        <f>IF(U186="zákl. přenesená",N186,0)</f>
        <v>0</v>
      </c>
      <c r="BH186" s="136">
        <f>IF(U186="sníž. přenesená",N186,0)</f>
        <v>0</v>
      </c>
      <c r="BI186" s="136">
        <f>IF(U186="nulová",N186,0)</f>
        <v>0</v>
      </c>
      <c r="BJ186" s="20" t="s">
        <v>89</v>
      </c>
      <c r="BK186" s="136">
        <f>ROUND(L186*K186,2)</f>
        <v>0</v>
      </c>
      <c r="BL186" s="20" t="s">
        <v>159</v>
      </c>
      <c r="BM186" s="20" t="s">
        <v>876</v>
      </c>
    </row>
    <row r="187" spans="2:65" s="11" customFormat="1" ht="16.5" customHeight="1">
      <c r="B187" s="142"/>
      <c r="E187" s="143" t="s">
        <v>20</v>
      </c>
      <c r="F187" s="200" t="s">
        <v>877</v>
      </c>
      <c r="G187" s="201"/>
      <c r="H187" s="201"/>
      <c r="I187" s="201"/>
      <c r="K187" s="144">
        <v>1.2090000000000001</v>
      </c>
      <c r="R187" s="145"/>
      <c r="T187" s="146"/>
      <c r="AA187" s="147"/>
      <c r="AT187" s="143" t="s">
        <v>162</v>
      </c>
      <c r="AU187" s="143" t="s">
        <v>124</v>
      </c>
      <c r="AV187" s="11" t="s">
        <v>124</v>
      </c>
      <c r="AW187" s="11" t="s">
        <v>38</v>
      </c>
      <c r="AX187" s="11" t="s">
        <v>89</v>
      </c>
      <c r="AY187" s="143" t="s">
        <v>154</v>
      </c>
    </row>
    <row r="188" spans="2:65" s="1" customFormat="1" ht="38.25" customHeight="1">
      <c r="B188" s="32"/>
      <c r="C188" s="129" t="s">
        <v>270</v>
      </c>
      <c r="D188" s="129" t="s">
        <v>155</v>
      </c>
      <c r="E188" s="130" t="s">
        <v>878</v>
      </c>
      <c r="F188" s="211" t="s">
        <v>879</v>
      </c>
      <c r="G188" s="211"/>
      <c r="H188" s="211"/>
      <c r="I188" s="211"/>
      <c r="J188" s="131" t="s">
        <v>713</v>
      </c>
      <c r="K188" s="132">
        <v>1</v>
      </c>
      <c r="L188" s="212"/>
      <c r="M188" s="212"/>
      <c r="N188" s="212">
        <f>ROUND(L188*K188,2)</f>
        <v>0</v>
      </c>
      <c r="O188" s="212"/>
      <c r="P188" s="212"/>
      <c r="Q188" s="212"/>
      <c r="R188" s="33"/>
      <c r="T188" s="133" t="s">
        <v>20</v>
      </c>
      <c r="U188" s="39" t="s">
        <v>46</v>
      </c>
      <c r="V188" s="134">
        <v>0</v>
      </c>
      <c r="W188" s="134">
        <f>V188*K188</f>
        <v>0</v>
      </c>
      <c r="X188" s="134">
        <v>0</v>
      </c>
      <c r="Y188" s="134">
        <f>X188*K188</f>
        <v>0</v>
      </c>
      <c r="Z188" s="134">
        <v>0</v>
      </c>
      <c r="AA188" s="135">
        <f>Z188*K188</f>
        <v>0</v>
      </c>
      <c r="AR188" s="20" t="s">
        <v>159</v>
      </c>
      <c r="AT188" s="20" t="s">
        <v>155</v>
      </c>
      <c r="AU188" s="20" t="s">
        <v>124</v>
      </c>
      <c r="AY188" s="20" t="s">
        <v>154</v>
      </c>
      <c r="BE188" s="136">
        <f>IF(U188="základní",N188,0)</f>
        <v>0</v>
      </c>
      <c r="BF188" s="136">
        <f>IF(U188="snížená",N188,0)</f>
        <v>0</v>
      </c>
      <c r="BG188" s="136">
        <f>IF(U188="zákl. přenesená",N188,0)</f>
        <v>0</v>
      </c>
      <c r="BH188" s="136">
        <f>IF(U188="sníž. přenesená",N188,0)</f>
        <v>0</v>
      </c>
      <c r="BI188" s="136">
        <f>IF(U188="nulová",N188,0)</f>
        <v>0</v>
      </c>
      <c r="BJ188" s="20" t="s">
        <v>89</v>
      </c>
      <c r="BK188" s="136">
        <f>ROUND(L188*K188,2)</f>
        <v>0</v>
      </c>
      <c r="BL188" s="20" t="s">
        <v>159</v>
      </c>
      <c r="BM188" s="20" t="s">
        <v>880</v>
      </c>
    </row>
    <row r="189" spans="2:65" s="9" customFormat="1" ht="29.85" customHeight="1">
      <c r="B189" s="119"/>
      <c r="D189" s="128" t="s">
        <v>722</v>
      </c>
      <c r="E189" s="128"/>
      <c r="F189" s="128"/>
      <c r="G189" s="128"/>
      <c r="H189" s="128"/>
      <c r="I189" s="128"/>
      <c r="J189" s="128"/>
      <c r="K189" s="128"/>
      <c r="L189" s="128"/>
      <c r="M189" s="128"/>
      <c r="N189" s="208">
        <f>BK189</f>
        <v>0</v>
      </c>
      <c r="O189" s="209"/>
      <c r="P189" s="209"/>
      <c r="Q189" s="209"/>
      <c r="R189" s="121"/>
      <c r="T189" s="122"/>
      <c r="W189" s="123">
        <f>SUM(W190:W191)</f>
        <v>1.0226999999999999</v>
      </c>
      <c r="Y189" s="123">
        <f>SUM(Y190:Y191)</f>
        <v>1.2524666</v>
      </c>
      <c r="AA189" s="124">
        <f>SUM(AA190:AA191)</f>
        <v>0</v>
      </c>
      <c r="AR189" s="125" t="s">
        <v>89</v>
      </c>
      <c r="AT189" s="126" t="s">
        <v>80</v>
      </c>
      <c r="AU189" s="126" t="s">
        <v>89</v>
      </c>
      <c r="AY189" s="125" t="s">
        <v>154</v>
      </c>
      <c r="BK189" s="127">
        <f>SUM(BK190:BK191)</f>
        <v>0</v>
      </c>
    </row>
    <row r="190" spans="2:65" s="1" customFormat="1" ht="25.5" customHeight="1">
      <c r="B190" s="32"/>
      <c r="C190" s="129" t="s">
        <v>274</v>
      </c>
      <c r="D190" s="129" t="s">
        <v>155</v>
      </c>
      <c r="E190" s="130" t="s">
        <v>881</v>
      </c>
      <c r="F190" s="211" t="s">
        <v>882</v>
      </c>
      <c r="G190" s="211"/>
      <c r="H190" s="211"/>
      <c r="I190" s="211"/>
      <c r="J190" s="131" t="s">
        <v>168</v>
      </c>
      <c r="K190" s="132">
        <v>3.4089999999999998</v>
      </c>
      <c r="L190" s="212"/>
      <c r="M190" s="212"/>
      <c r="N190" s="212">
        <f>ROUND(L190*K190,2)</f>
        <v>0</v>
      </c>
      <c r="O190" s="212"/>
      <c r="P190" s="212"/>
      <c r="Q190" s="212"/>
      <c r="R190" s="33"/>
      <c r="T190" s="133" t="s">
        <v>20</v>
      </c>
      <c r="U190" s="39" t="s">
        <v>46</v>
      </c>
      <c r="V190" s="134">
        <v>0.3</v>
      </c>
      <c r="W190" s="134">
        <f>V190*K190</f>
        <v>1.0226999999999999</v>
      </c>
      <c r="X190" s="134">
        <v>0.3674</v>
      </c>
      <c r="Y190" s="134">
        <f>X190*K190</f>
        <v>1.2524666</v>
      </c>
      <c r="Z190" s="134">
        <v>0</v>
      </c>
      <c r="AA190" s="135">
        <f>Z190*K190</f>
        <v>0</v>
      </c>
      <c r="AR190" s="20" t="s">
        <v>159</v>
      </c>
      <c r="AT190" s="20" t="s">
        <v>155</v>
      </c>
      <c r="AU190" s="20" t="s">
        <v>124</v>
      </c>
      <c r="AY190" s="20" t="s">
        <v>154</v>
      </c>
      <c r="BE190" s="136">
        <f>IF(U190="základní",N190,0)</f>
        <v>0</v>
      </c>
      <c r="BF190" s="136">
        <f>IF(U190="snížená",N190,0)</f>
        <v>0</v>
      </c>
      <c r="BG190" s="136">
        <f>IF(U190="zákl. přenesená",N190,0)</f>
        <v>0</v>
      </c>
      <c r="BH190" s="136">
        <f>IF(U190="sníž. přenesená",N190,0)</f>
        <v>0</v>
      </c>
      <c r="BI190" s="136">
        <f>IF(U190="nulová",N190,0)</f>
        <v>0</v>
      </c>
      <c r="BJ190" s="20" t="s">
        <v>89</v>
      </c>
      <c r="BK190" s="136">
        <f>ROUND(L190*K190,2)</f>
        <v>0</v>
      </c>
      <c r="BL190" s="20" t="s">
        <v>159</v>
      </c>
      <c r="BM190" s="20" t="s">
        <v>883</v>
      </c>
    </row>
    <row r="191" spans="2:65" s="11" customFormat="1" ht="16.5" customHeight="1">
      <c r="B191" s="142"/>
      <c r="E191" s="143" t="s">
        <v>20</v>
      </c>
      <c r="F191" s="200" t="s">
        <v>884</v>
      </c>
      <c r="G191" s="201"/>
      <c r="H191" s="201"/>
      <c r="I191" s="201"/>
      <c r="K191" s="144">
        <v>3.4089999999999998</v>
      </c>
      <c r="R191" s="145"/>
      <c r="T191" s="146"/>
      <c r="AA191" s="147"/>
      <c r="AT191" s="143" t="s">
        <v>162</v>
      </c>
      <c r="AU191" s="143" t="s">
        <v>124</v>
      </c>
      <c r="AV191" s="11" t="s">
        <v>124</v>
      </c>
      <c r="AW191" s="11" t="s">
        <v>38</v>
      </c>
      <c r="AX191" s="11" t="s">
        <v>89</v>
      </c>
      <c r="AY191" s="143" t="s">
        <v>154</v>
      </c>
    </row>
    <row r="192" spans="2:65" s="9" customFormat="1" ht="29.85" customHeight="1">
      <c r="B192" s="119"/>
      <c r="D192" s="128" t="s">
        <v>137</v>
      </c>
      <c r="E192" s="128"/>
      <c r="F192" s="128"/>
      <c r="G192" s="128"/>
      <c r="H192" s="128"/>
      <c r="I192" s="128"/>
      <c r="J192" s="128"/>
      <c r="K192" s="128"/>
      <c r="L192" s="128"/>
      <c r="M192" s="128"/>
      <c r="N192" s="206">
        <f>BK192</f>
        <v>0</v>
      </c>
      <c r="O192" s="207"/>
      <c r="P192" s="207"/>
      <c r="Q192" s="207"/>
      <c r="R192" s="121"/>
      <c r="T192" s="122"/>
      <c r="W192" s="123">
        <f>SUM(W193:W204)</f>
        <v>40.516370000000002</v>
      </c>
      <c r="Y192" s="123">
        <f>SUM(Y193:Y204)</f>
        <v>35.015788380000011</v>
      </c>
      <c r="AA192" s="124">
        <f>SUM(AA193:AA204)</f>
        <v>0</v>
      </c>
      <c r="AR192" s="125" t="s">
        <v>89</v>
      </c>
      <c r="AT192" s="126" t="s">
        <v>80</v>
      </c>
      <c r="AU192" s="126" t="s">
        <v>89</v>
      </c>
      <c r="AY192" s="125" t="s">
        <v>154</v>
      </c>
      <c r="BK192" s="127">
        <f>SUM(BK193:BK204)</f>
        <v>0</v>
      </c>
    </row>
    <row r="193" spans="2:65" s="1" customFormat="1" ht="38.25" customHeight="1">
      <c r="B193" s="32"/>
      <c r="C193" s="129" t="s">
        <v>278</v>
      </c>
      <c r="D193" s="129" t="s">
        <v>155</v>
      </c>
      <c r="E193" s="130" t="s">
        <v>885</v>
      </c>
      <c r="F193" s="211" t="s">
        <v>886</v>
      </c>
      <c r="G193" s="211"/>
      <c r="H193" s="211"/>
      <c r="I193" s="211"/>
      <c r="J193" s="131" t="s">
        <v>221</v>
      </c>
      <c r="K193" s="132">
        <v>83.11</v>
      </c>
      <c r="L193" s="212"/>
      <c r="M193" s="212"/>
      <c r="N193" s="212">
        <f>ROUND(L193*K193,2)</f>
        <v>0</v>
      </c>
      <c r="O193" s="212"/>
      <c r="P193" s="212"/>
      <c r="Q193" s="212"/>
      <c r="R193" s="33"/>
      <c r="T193" s="133" t="s">
        <v>20</v>
      </c>
      <c r="U193" s="39" t="s">
        <v>46</v>
      </c>
      <c r="V193" s="134">
        <v>0.32500000000000001</v>
      </c>
      <c r="W193" s="134">
        <f>V193*K193</f>
        <v>27.010750000000002</v>
      </c>
      <c r="X193" s="134">
        <v>0.20219000000000001</v>
      </c>
      <c r="Y193" s="134">
        <f>X193*K193</f>
        <v>16.804010900000002</v>
      </c>
      <c r="Z193" s="134">
        <v>0</v>
      </c>
      <c r="AA193" s="135">
        <f>Z193*K193</f>
        <v>0</v>
      </c>
      <c r="AR193" s="20" t="s">
        <v>239</v>
      </c>
      <c r="AT193" s="20" t="s">
        <v>155</v>
      </c>
      <c r="AU193" s="20" t="s">
        <v>124</v>
      </c>
      <c r="AY193" s="20" t="s">
        <v>154</v>
      </c>
      <c r="BE193" s="136">
        <f>IF(U193="základní",N193,0)</f>
        <v>0</v>
      </c>
      <c r="BF193" s="136">
        <f>IF(U193="snížená",N193,0)</f>
        <v>0</v>
      </c>
      <c r="BG193" s="136">
        <f>IF(U193="zákl. přenesená",N193,0)</f>
        <v>0</v>
      </c>
      <c r="BH193" s="136">
        <f>IF(U193="sníž. přenesená",N193,0)</f>
        <v>0</v>
      </c>
      <c r="BI193" s="136">
        <f>IF(U193="nulová",N193,0)</f>
        <v>0</v>
      </c>
      <c r="BJ193" s="20" t="s">
        <v>89</v>
      </c>
      <c r="BK193" s="136">
        <f>ROUND(L193*K193,2)</f>
        <v>0</v>
      </c>
      <c r="BL193" s="20" t="s">
        <v>239</v>
      </c>
      <c r="BM193" s="20" t="s">
        <v>887</v>
      </c>
    </row>
    <row r="194" spans="2:65" s="11" customFormat="1" ht="16.5" customHeight="1">
      <c r="B194" s="142"/>
      <c r="E194" s="143" t="s">
        <v>20</v>
      </c>
      <c r="F194" s="200" t="s">
        <v>888</v>
      </c>
      <c r="G194" s="201"/>
      <c r="H194" s="201"/>
      <c r="I194" s="201"/>
      <c r="K194" s="144">
        <v>83.11</v>
      </c>
      <c r="R194" s="145"/>
      <c r="T194" s="146"/>
      <c r="AA194" s="147"/>
      <c r="AT194" s="143" t="s">
        <v>162</v>
      </c>
      <c r="AU194" s="143" t="s">
        <v>124</v>
      </c>
      <c r="AV194" s="11" t="s">
        <v>124</v>
      </c>
      <c r="AW194" s="11" t="s">
        <v>38</v>
      </c>
      <c r="AX194" s="11" t="s">
        <v>89</v>
      </c>
      <c r="AY194" s="143" t="s">
        <v>154</v>
      </c>
    </row>
    <row r="195" spans="2:65" s="1" customFormat="1" ht="25.5" customHeight="1">
      <c r="B195" s="32"/>
      <c r="C195" s="160" t="s">
        <v>282</v>
      </c>
      <c r="D195" s="160" t="s">
        <v>461</v>
      </c>
      <c r="E195" s="161" t="s">
        <v>889</v>
      </c>
      <c r="F195" s="240" t="s">
        <v>890</v>
      </c>
      <c r="G195" s="240"/>
      <c r="H195" s="240"/>
      <c r="I195" s="240"/>
      <c r="J195" s="162" t="s">
        <v>221</v>
      </c>
      <c r="K195" s="163">
        <v>87.266000000000005</v>
      </c>
      <c r="L195" s="241"/>
      <c r="M195" s="241"/>
      <c r="N195" s="241">
        <f>ROUND(L195*K195,2)</f>
        <v>0</v>
      </c>
      <c r="O195" s="212"/>
      <c r="P195" s="212"/>
      <c r="Q195" s="212"/>
      <c r="R195" s="33"/>
      <c r="T195" s="133" t="s">
        <v>20</v>
      </c>
      <c r="U195" s="39" t="s">
        <v>46</v>
      </c>
      <c r="V195" s="134">
        <v>0</v>
      </c>
      <c r="W195" s="134">
        <f>V195*K195</f>
        <v>0</v>
      </c>
      <c r="X195" s="134">
        <v>8.1000000000000003E-2</v>
      </c>
      <c r="Y195" s="134">
        <f>X195*K195</f>
        <v>7.0685460000000004</v>
      </c>
      <c r="Z195" s="134">
        <v>0</v>
      </c>
      <c r="AA195" s="135">
        <f>Z195*K195</f>
        <v>0</v>
      </c>
      <c r="AR195" s="20" t="s">
        <v>307</v>
      </c>
      <c r="AT195" s="20" t="s">
        <v>461</v>
      </c>
      <c r="AU195" s="20" t="s">
        <v>124</v>
      </c>
      <c r="AY195" s="20" t="s">
        <v>154</v>
      </c>
      <c r="BE195" s="136">
        <f>IF(U195="základní",N195,0)</f>
        <v>0</v>
      </c>
      <c r="BF195" s="136">
        <f>IF(U195="snížená",N195,0)</f>
        <v>0</v>
      </c>
      <c r="BG195" s="136">
        <f>IF(U195="zákl. přenesená",N195,0)</f>
        <v>0</v>
      </c>
      <c r="BH195" s="136">
        <f>IF(U195="sníž. přenesená",N195,0)</f>
        <v>0</v>
      </c>
      <c r="BI195" s="136">
        <f>IF(U195="nulová",N195,0)</f>
        <v>0</v>
      </c>
      <c r="BJ195" s="20" t="s">
        <v>89</v>
      </c>
      <c r="BK195" s="136">
        <f>ROUND(L195*K195,2)</f>
        <v>0</v>
      </c>
      <c r="BL195" s="20" t="s">
        <v>239</v>
      </c>
      <c r="BM195" s="20" t="s">
        <v>891</v>
      </c>
    </row>
    <row r="196" spans="2:65" s="1" customFormat="1" ht="25.5" customHeight="1">
      <c r="B196" s="32"/>
      <c r="C196" s="129" t="s">
        <v>288</v>
      </c>
      <c r="D196" s="129" t="s">
        <v>155</v>
      </c>
      <c r="E196" s="130" t="s">
        <v>892</v>
      </c>
      <c r="F196" s="211" t="s">
        <v>893</v>
      </c>
      <c r="G196" s="211"/>
      <c r="H196" s="211"/>
      <c r="I196" s="211"/>
      <c r="J196" s="131" t="s">
        <v>221</v>
      </c>
      <c r="K196" s="132">
        <v>85.234999999999999</v>
      </c>
      <c r="L196" s="212"/>
      <c r="M196" s="212"/>
      <c r="N196" s="212">
        <f>ROUND(L196*K196,2)</f>
        <v>0</v>
      </c>
      <c r="O196" s="212"/>
      <c r="P196" s="212"/>
      <c r="Q196" s="212"/>
      <c r="R196" s="33"/>
      <c r="T196" s="133" t="s">
        <v>20</v>
      </c>
      <c r="U196" s="39" t="s">
        <v>46</v>
      </c>
      <c r="V196" s="134">
        <v>0.14000000000000001</v>
      </c>
      <c r="W196" s="134">
        <f>V196*K196</f>
        <v>11.932900000000002</v>
      </c>
      <c r="X196" s="134">
        <v>0.10095</v>
      </c>
      <c r="Y196" s="134">
        <f>X196*K196</f>
        <v>8.6044732499999999</v>
      </c>
      <c r="Z196" s="134">
        <v>0</v>
      </c>
      <c r="AA196" s="135">
        <f>Z196*K196</f>
        <v>0</v>
      </c>
      <c r="AR196" s="20" t="s">
        <v>159</v>
      </c>
      <c r="AT196" s="20" t="s">
        <v>155</v>
      </c>
      <c r="AU196" s="20" t="s">
        <v>124</v>
      </c>
      <c r="AY196" s="20" t="s">
        <v>154</v>
      </c>
      <c r="BE196" s="136">
        <f>IF(U196="základní",N196,0)</f>
        <v>0</v>
      </c>
      <c r="BF196" s="136">
        <f>IF(U196="snížená",N196,0)</f>
        <v>0</v>
      </c>
      <c r="BG196" s="136">
        <f>IF(U196="zákl. přenesená",N196,0)</f>
        <v>0</v>
      </c>
      <c r="BH196" s="136">
        <f>IF(U196="sníž. přenesená",N196,0)</f>
        <v>0</v>
      </c>
      <c r="BI196" s="136">
        <f>IF(U196="nulová",N196,0)</f>
        <v>0</v>
      </c>
      <c r="BJ196" s="20" t="s">
        <v>89</v>
      </c>
      <c r="BK196" s="136">
        <f>ROUND(L196*K196,2)</f>
        <v>0</v>
      </c>
      <c r="BL196" s="20" t="s">
        <v>159</v>
      </c>
      <c r="BM196" s="20" t="s">
        <v>894</v>
      </c>
    </row>
    <row r="197" spans="2:65" s="11" customFormat="1" ht="38.25" customHeight="1">
      <c r="B197" s="142"/>
      <c r="E197" s="143" t="s">
        <v>20</v>
      </c>
      <c r="F197" s="200" t="s">
        <v>895</v>
      </c>
      <c r="G197" s="201"/>
      <c r="H197" s="201"/>
      <c r="I197" s="201"/>
      <c r="K197" s="144">
        <v>85.234999999999999</v>
      </c>
      <c r="R197" s="145"/>
      <c r="T197" s="146"/>
      <c r="AA197" s="147"/>
      <c r="AT197" s="143" t="s">
        <v>162</v>
      </c>
      <c r="AU197" s="143" t="s">
        <v>124</v>
      </c>
      <c r="AV197" s="11" t="s">
        <v>124</v>
      </c>
      <c r="AW197" s="11" t="s">
        <v>38</v>
      </c>
      <c r="AX197" s="11" t="s">
        <v>89</v>
      </c>
      <c r="AY197" s="143" t="s">
        <v>154</v>
      </c>
    </row>
    <row r="198" spans="2:65" s="1" customFormat="1" ht="25.5" customHeight="1">
      <c r="B198" s="32"/>
      <c r="C198" s="160" t="s">
        <v>293</v>
      </c>
      <c r="D198" s="160" t="s">
        <v>461</v>
      </c>
      <c r="E198" s="161" t="s">
        <v>896</v>
      </c>
      <c r="F198" s="240" t="s">
        <v>897</v>
      </c>
      <c r="G198" s="240"/>
      <c r="H198" s="240"/>
      <c r="I198" s="240"/>
      <c r="J198" s="162" t="s">
        <v>221</v>
      </c>
      <c r="K198" s="163">
        <v>89.497</v>
      </c>
      <c r="L198" s="241"/>
      <c r="M198" s="241"/>
      <c r="N198" s="241">
        <f>ROUND(L198*K198,2)</f>
        <v>0</v>
      </c>
      <c r="O198" s="212"/>
      <c r="P198" s="212"/>
      <c r="Q198" s="212"/>
      <c r="R198" s="33"/>
      <c r="T198" s="133" t="s">
        <v>20</v>
      </c>
      <c r="U198" s="39" t="s">
        <v>46</v>
      </c>
      <c r="V198" s="134">
        <v>0</v>
      </c>
      <c r="W198" s="134">
        <f>V198*K198</f>
        <v>0</v>
      </c>
      <c r="X198" s="134">
        <v>2.8000000000000001E-2</v>
      </c>
      <c r="Y198" s="134">
        <f>X198*K198</f>
        <v>2.505916</v>
      </c>
      <c r="Z198" s="134">
        <v>0</v>
      </c>
      <c r="AA198" s="135">
        <f>Z198*K198</f>
        <v>0</v>
      </c>
      <c r="AR198" s="20" t="s">
        <v>202</v>
      </c>
      <c r="AT198" s="20" t="s">
        <v>461</v>
      </c>
      <c r="AU198" s="20" t="s">
        <v>124</v>
      </c>
      <c r="AY198" s="20" t="s">
        <v>154</v>
      </c>
      <c r="BE198" s="136">
        <f>IF(U198="základní",N198,0)</f>
        <v>0</v>
      </c>
      <c r="BF198" s="136">
        <f>IF(U198="snížená",N198,0)</f>
        <v>0</v>
      </c>
      <c r="BG198" s="136">
        <f>IF(U198="zákl. přenesená",N198,0)</f>
        <v>0</v>
      </c>
      <c r="BH198" s="136">
        <f>IF(U198="sníž. přenesená",N198,0)</f>
        <v>0</v>
      </c>
      <c r="BI198" s="136">
        <f>IF(U198="nulová",N198,0)</f>
        <v>0</v>
      </c>
      <c r="BJ198" s="20" t="s">
        <v>89</v>
      </c>
      <c r="BK198" s="136">
        <f>ROUND(L198*K198,2)</f>
        <v>0</v>
      </c>
      <c r="BL198" s="20" t="s">
        <v>159</v>
      </c>
      <c r="BM198" s="20" t="s">
        <v>898</v>
      </c>
    </row>
    <row r="199" spans="2:65" s="1" customFormat="1" ht="25.5" customHeight="1">
      <c r="B199" s="32"/>
      <c r="C199" s="129" t="s">
        <v>298</v>
      </c>
      <c r="D199" s="129" t="s">
        <v>155</v>
      </c>
      <c r="E199" s="130" t="s">
        <v>899</v>
      </c>
      <c r="F199" s="211" t="s">
        <v>900</v>
      </c>
      <c r="G199" s="211"/>
      <c r="H199" s="211"/>
      <c r="I199" s="211"/>
      <c r="J199" s="131" t="s">
        <v>168</v>
      </c>
      <c r="K199" s="132">
        <v>3.4089999999999998</v>
      </c>
      <c r="L199" s="212"/>
      <c r="M199" s="212"/>
      <c r="N199" s="212">
        <f>ROUND(L199*K199,2)</f>
        <v>0</v>
      </c>
      <c r="O199" s="212"/>
      <c r="P199" s="212"/>
      <c r="Q199" s="212"/>
      <c r="R199" s="33"/>
      <c r="T199" s="133" t="s">
        <v>20</v>
      </c>
      <c r="U199" s="39" t="s">
        <v>46</v>
      </c>
      <c r="V199" s="134">
        <v>0.08</v>
      </c>
      <c r="W199" s="134">
        <f>V199*K199</f>
        <v>0.27272000000000002</v>
      </c>
      <c r="X199" s="134">
        <v>4.6999999999999999E-4</v>
      </c>
      <c r="Y199" s="134">
        <f>X199*K199</f>
        <v>1.6022299999999998E-3</v>
      </c>
      <c r="Z199" s="134">
        <v>0</v>
      </c>
      <c r="AA199" s="135">
        <f>Z199*K199</f>
        <v>0</v>
      </c>
      <c r="AR199" s="20" t="s">
        <v>159</v>
      </c>
      <c r="AT199" s="20" t="s">
        <v>155</v>
      </c>
      <c r="AU199" s="20" t="s">
        <v>124</v>
      </c>
      <c r="AY199" s="20" t="s">
        <v>154</v>
      </c>
      <c r="BE199" s="136">
        <f>IF(U199="základní",N199,0)</f>
        <v>0</v>
      </c>
      <c r="BF199" s="136">
        <f>IF(U199="snížená",N199,0)</f>
        <v>0</v>
      </c>
      <c r="BG199" s="136">
        <f>IF(U199="zákl. přenesená",N199,0)</f>
        <v>0</v>
      </c>
      <c r="BH199" s="136">
        <f>IF(U199="sníž. přenesená",N199,0)</f>
        <v>0</v>
      </c>
      <c r="BI199" s="136">
        <f>IF(U199="nulová",N199,0)</f>
        <v>0</v>
      </c>
      <c r="BJ199" s="20" t="s">
        <v>89</v>
      </c>
      <c r="BK199" s="136">
        <f>ROUND(L199*K199,2)</f>
        <v>0</v>
      </c>
      <c r="BL199" s="20" t="s">
        <v>159</v>
      </c>
      <c r="BM199" s="20" t="s">
        <v>901</v>
      </c>
    </row>
    <row r="200" spans="2:65" s="11" customFormat="1" ht="16.5" customHeight="1">
      <c r="B200" s="142"/>
      <c r="E200" s="143" t="s">
        <v>20</v>
      </c>
      <c r="F200" s="200" t="s">
        <v>816</v>
      </c>
      <c r="G200" s="201"/>
      <c r="H200" s="201"/>
      <c r="I200" s="201"/>
      <c r="K200" s="144">
        <v>3.4089999999999998</v>
      </c>
      <c r="R200" s="145"/>
      <c r="T200" s="146"/>
      <c r="AA200" s="147"/>
      <c r="AT200" s="143" t="s">
        <v>162</v>
      </c>
      <c r="AU200" s="143" t="s">
        <v>124</v>
      </c>
      <c r="AV200" s="11" t="s">
        <v>124</v>
      </c>
      <c r="AW200" s="11" t="s">
        <v>38</v>
      </c>
      <c r="AX200" s="11" t="s">
        <v>89</v>
      </c>
      <c r="AY200" s="143" t="s">
        <v>154</v>
      </c>
    </row>
    <row r="201" spans="2:65" s="1" customFormat="1" ht="25.5" customHeight="1">
      <c r="B201" s="32"/>
      <c r="C201" s="129" t="s">
        <v>302</v>
      </c>
      <c r="D201" s="129" t="s">
        <v>155</v>
      </c>
      <c r="E201" s="130" t="s">
        <v>902</v>
      </c>
      <c r="F201" s="211" t="s">
        <v>903</v>
      </c>
      <c r="G201" s="211"/>
      <c r="H201" s="211"/>
      <c r="I201" s="211"/>
      <c r="J201" s="131" t="s">
        <v>158</v>
      </c>
      <c r="K201" s="132">
        <v>2</v>
      </c>
      <c r="L201" s="212"/>
      <c r="M201" s="212"/>
      <c r="N201" s="212">
        <f>ROUND(L201*K201,2)</f>
        <v>0</v>
      </c>
      <c r="O201" s="212"/>
      <c r="P201" s="212"/>
      <c r="Q201" s="212"/>
      <c r="R201" s="33"/>
      <c r="T201" s="133" t="s">
        <v>20</v>
      </c>
      <c r="U201" s="39" t="s">
        <v>46</v>
      </c>
      <c r="V201" s="134">
        <v>0.65</v>
      </c>
      <c r="W201" s="134">
        <f>V201*K201</f>
        <v>1.3</v>
      </c>
      <c r="X201" s="134">
        <v>1.1199999999999999E-3</v>
      </c>
      <c r="Y201" s="134">
        <f>X201*K201</f>
        <v>2.2399999999999998E-3</v>
      </c>
      <c r="Z201" s="134">
        <v>0</v>
      </c>
      <c r="AA201" s="135">
        <f>Z201*K201</f>
        <v>0</v>
      </c>
      <c r="AR201" s="20" t="s">
        <v>159</v>
      </c>
      <c r="AT201" s="20" t="s">
        <v>155</v>
      </c>
      <c r="AU201" s="20" t="s">
        <v>124</v>
      </c>
      <c r="AY201" s="20" t="s">
        <v>154</v>
      </c>
      <c r="BE201" s="136">
        <f>IF(U201="základní",N201,0)</f>
        <v>0</v>
      </c>
      <c r="BF201" s="136">
        <f>IF(U201="snížená",N201,0)</f>
        <v>0</v>
      </c>
      <c r="BG201" s="136">
        <f>IF(U201="zákl. přenesená",N201,0)</f>
        <v>0</v>
      </c>
      <c r="BH201" s="136">
        <f>IF(U201="sníž. přenesená",N201,0)</f>
        <v>0</v>
      </c>
      <c r="BI201" s="136">
        <f>IF(U201="nulová",N201,0)</f>
        <v>0</v>
      </c>
      <c r="BJ201" s="20" t="s">
        <v>89</v>
      </c>
      <c r="BK201" s="136">
        <f>ROUND(L201*K201,2)</f>
        <v>0</v>
      </c>
      <c r="BL201" s="20" t="s">
        <v>159</v>
      </c>
      <c r="BM201" s="20" t="s">
        <v>904</v>
      </c>
    </row>
    <row r="202" spans="2:65" s="11" customFormat="1" ht="16.5" customHeight="1">
      <c r="B202" s="142"/>
      <c r="E202" s="143" t="s">
        <v>20</v>
      </c>
      <c r="F202" s="200" t="s">
        <v>905</v>
      </c>
      <c r="G202" s="201"/>
      <c r="H202" s="201"/>
      <c r="I202" s="201"/>
      <c r="K202" s="144">
        <v>2</v>
      </c>
      <c r="R202" s="145"/>
      <c r="T202" s="146"/>
      <c r="AA202" s="147"/>
      <c r="AT202" s="143" t="s">
        <v>162</v>
      </c>
      <c r="AU202" s="143" t="s">
        <v>124</v>
      </c>
      <c r="AV202" s="11" t="s">
        <v>124</v>
      </c>
      <c r="AW202" s="11" t="s">
        <v>38</v>
      </c>
      <c r="AX202" s="11" t="s">
        <v>89</v>
      </c>
      <c r="AY202" s="143" t="s">
        <v>154</v>
      </c>
    </row>
    <row r="203" spans="2:65" s="1" customFormat="1" ht="25.5" customHeight="1">
      <c r="B203" s="32"/>
      <c r="C203" s="160" t="s">
        <v>307</v>
      </c>
      <c r="D203" s="160" t="s">
        <v>461</v>
      </c>
      <c r="E203" s="161" t="s">
        <v>906</v>
      </c>
      <c r="F203" s="240" t="s">
        <v>907</v>
      </c>
      <c r="G203" s="240"/>
      <c r="H203" s="240"/>
      <c r="I203" s="240"/>
      <c r="J203" s="162" t="s">
        <v>158</v>
      </c>
      <c r="K203" s="163">
        <v>2</v>
      </c>
      <c r="L203" s="241"/>
      <c r="M203" s="241"/>
      <c r="N203" s="241">
        <f>ROUND(L203*K203,2)</f>
        <v>0</v>
      </c>
      <c r="O203" s="212"/>
      <c r="P203" s="212"/>
      <c r="Q203" s="212"/>
      <c r="R203" s="33"/>
      <c r="T203" s="133" t="s">
        <v>20</v>
      </c>
      <c r="U203" s="39" t="s">
        <v>46</v>
      </c>
      <c r="V203" s="134">
        <v>0</v>
      </c>
      <c r="W203" s="134">
        <f>V203*K203</f>
        <v>0</v>
      </c>
      <c r="X203" s="134">
        <v>1.4500000000000001E-2</v>
      </c>
      <c r="Y203" s="134">
        <f>X203*K203</f>
        <v>2.9000000000000001E-2</v>
      </c>
      <c r="Z203" s="134">
        <v>0</v>
      </c>
      <c r="AA203" s="135">
        <f>Z203*K203</f>
        <v>0</v>
      </c>
      <c r="AR203" s="20" t="s">
        <v>202</v>
      </c>
      <c r="AT203" s="20" t="s">
        <v>461</v>
      </c>
      <c r="AU203" s="20" t="s">
        <v>124</v>
      </c>
      <c r="AY203" s="20" t="s">
        <v>154</v>
      </c>
      <c r="BE203" s="136">
        <f>IF(U203="základní",N203,0)</f>
        <v>0</v>
      </c>
      <c r="BF203" s="136">
        <f>IF(U203="snížená",N203,0)</f>
        <v>0</v>
      </c>
      <c r="BG203" s="136">
        <f>IF(U203="zákl. přenesená",N203,0)</f>
        <v>0</v>
      </c>
      <c r="BH203" s="136">
        <f>IF(U203="sníž. přenesená",N203,0)</f>
        <v>0</v>
      </c>
      <c r="BI203" s="136">
        <f>IF(U203="nulová",N203,0)</f>
        <v>0</v>
      </c>
      <c r="BJ203" s="20" t="s">
        <v>89</v>
      </c>
      <c r="BK203" s="136">
        <f>ROUND(L203*K203,2)</f>
        <v>0</v>
      </c>
      <c r="BL203" s="20" t="s">
        <v>159</v>
      </c>
      <c r="BM203" s="20" t="s">
        <v>908</v>
      </c>
    </row>
    <row r="204" spans="2:65" s="1" customFormat="1" ht="38.25" customHeight="1">
      <c r="B204" s="32"/>
      <c r="C204" s="129" t="s">
        <v>312</v>
      </c>
      <c r="D204" s="129" t="s">
        <v>155</v>
      </c>
      <c r="E204" s="130" t="s">
        <v>289</v>
      </c>
      <c r="F204" s="211" t="s">
        <v>909</v>
      </c>
      <c r="G204" s="211"/>
      <c r="H204" s="211"/>
      <c r="I204" s="211"/>
      <c r="J204" s="131" t="s">
        <v>690</v>
      </c>
      <c r="K204" s="132">
        <v>8</v>
      </c>
      <c r="L204" s="212"/>
      <c r="M204" s="212"/>
      <c r="N204" s="212">
        <f>ROUND(L204*K204,2)</f>
        <v>0</v>
      </c>
      <c r="O204" s="212"/>
      <c r="P204" s="212"/>
      <c r="Q204" s="212"/>
      <c r="R204" s="33"/>
      <c r="T204" s="133" t="s">
        <v>20</v>
      </c>
      <c r="U204" s="39" t="s">
        <v>46</v>
      </c>
      <c r="V204" s="134">
        <v>0</v>
      </c>
      <c r="W204" s="134">
        <f>V204*K204</f>
        <v>0</v>
      </c>
      <c r="X204" s="134">
        <v>0</v>
      </c>
      <c r="Y204" s="134">
        <f>X204*K204</f>
        <v>0</v>
      </c>
      <c r="Z204" s="134">
        <v>0</v>
      </c>
      <c r="AA204" s="135">
        <f>Z204*K204</f>
        <v>0</v>
      </c>
      <c r="AR204" s="20" t="s">
        <v>159</v>
      </c>
      <c r="AT204" s="20" t="s">
        <v>155</v>
      </c>
      <c r="AU204" s="20" t="s">
        <v>124</v>
      </c>
      <c r="AY204" s="20" t="s">
        <v>154</v>
      </c>
      <c r="BE204" s="136">
        <f>IF(U204="základní",N204,0)</f>
        <v>0</v>
      </c>
      <c r="BF204" s="136">
        <f>IF(U204="snížená",N204,0)</f>
        <v>0</v>
      </c>
      <c r="BG204" s="136">
        <f>IF(U204="zákl. přenesená",N204,0)</f>
        <v>0</v>
      </c>
      <c r="BH204" s="136">
        <f>IF(U204="sníž. přenesená",N204,0)</f>
        <v>0</v>
      </c>
      <c r="BI204" s="136">
        <f>IF(U204="nulová",N204,0)</f>
        <v>0</v>
      </c>
      <c r="BJ204" s="20" t="s">
        <v>89</v>
      </c>
      <c r="BK204" s="136">
        <f>ROUND(L204*K204,2)</f>
        <v>0</v>
      </c>
      <c r="BL204" s="20" t="s">
        <v>159</v>
      </c>
      <c r="BM204" s="20" t="s">
        <v>910</v>
      </c>
    </row>
    <row r="205" spans="2:65" s="9" customFormat="1" ht="29.85" customHeight="1">
      <c r="B205" s="119"/>
      <c r="D205" s="128" t="s">
        <v>325</v>
      </c>
      <c r="E205" s="128"/>
      <c r="F205" s="128"/>
      <c r="G205" s="128"/>
      <c r="H205" s="128"/>
      <c r="I205" s="128"/>
      <c r="J205" s="128"/>
      <c r="K205" s="128"/>
      <c r="L205" s="128"/>
      <c r="M205" s="128"/>
      <c r="N205" s="208">
        <f>BK205</f>
        <v>0</v>
      </c>
      <c r="O205" s="209"/>
      <c r="P205" s="209"/>
      <c r="Q205" s="209"/>
      <c r="R205" s="121"/>
      <c r="T205" s="122"/>
      <c r="W205" s="123">
        <f>W206</f>
        <v>13.339194000000001</v>
      </c>
      <c r="Y205" s="123">
        <f>Y206</f>
        <v>0</v>
      </c>
      <c r="AA205" s="124">
        <f>AA206</f>
        <v>0</v>
      </c>
      <c r="AR205" s="125" t="s">
        <v>89</v>
      </c>
      <c r="AT205" s="126" t="s">
        <v>80</v>
      </c>
      <c r="AU205" s="126" t="s">
        <v>89</v>
      </c>
      <c r="AY205" s="125" t="s">
        <v>154</v>
      </c>
      <c r="BK205" s="127">
        <f>BK206</f>
        <v>0</v>
      </c>
    </row>
    <row r="206" spans="2:65" s="1" customFormat="1" ht="38.25" customHeight="1">
      <c r="B206" s="32"/>
      <c r="C206" s="129" t="s">
        <v>318</v>
      </c>
      <c r="D206" s="129" t="s">
        <v>155</v>
      </c>
      <c r="E206" s="130" t="s">
        <v>390</v>
      </c>
      <c r="F206" s="211" t="s">
        <v>391</v>
      </c>
      <c r="G206" s="211"/>
      <c r="H206" s="211"/>
      <c r="I206" s="211"/>
      <c r="J206" s="131" t="s">
        <v>296</v>
      </c>
      <c r="K206" s="132">
        <v>202.10900000000001</v>
      </c>
      <c r="L206" s="212"/>
      <c r="M206" s="212"/>
      <c r="N206" s="212">
        <f>ROUND(L206*K206,2)</f>
        <v>0</v>
      </c>
      <c r="O206" s="212"/>
      <c r="P206" s="212"/>
      <c r="Q206" s="212"/>
      <c r="R206" s="33"/>
      <c r="T206" s="133" t="s">
        <v>20</v>
      </c>
      <c r="U206" s="39" t="s">
        <v>46</v>
      </c>
      <c r="V206" s="134">
        <v>6.6000000000000003E-2</v>
      </c>
      <c r="W206" s="134">
        <f>V206*K206</f>
        <v>13.339194000000001</v>
      </c>
      <c r="X206" s="134">
        <v>0</v>
      </c>
      <c r="Y206" s="134">
        <f>X206*K206</f>
        <v>0</v>
      </c>
      <c r="Z206" s="134">
        <v>0</v>
      </c>
      <c r="AA206" s="135">
        <f>Z206*K206</f>
        <v>0</v>
      </c>
      <c r="AR206" s="20" t="s">
        <v>159</v>
      </c>
      <c r="AT206" s="20" t="s">
        <v>155</v>
      </c>
      <c r="AU206" s="20" t="s">
        <v>124</v>
      </c>
      <c r="AY206" s="20" t="s">
        <v>154</v>
      </c>
      <c r="BE206" s="136">
        <f>IF(U206="základní",N206,0)</f>
        <v>0</v>
      </c>
      <c r="BF206" s="136">
        <f>IF(U206="snížená",N206,0)</f>
        <v>0</v>
      </c>
      <c r="BG206" s="136">
        <f>IF(U206="zákl. přenesená",N206,0)</f>
        <v>0</v>
      </c>
      <c r="BH206" s="136">
        <f>IF(U206="sníž. přenesená",N206,0)</f>
        <v>0</v>
      </c>
      <c r="BI206" s="136">
        <f>IF(U206="nulová",N206,0)</f>
        <v>0</v>
      </c>
      <c r="BJ206" s="20" t="s">
        <v>89</v>
      </c>
      <c r="BK206" s="136">
        <f>ROUND(L206*K206,2)</f>
        <v>0</v>
      </c>
      <c r="BL206" s="20" t="s">
        <v>159</v>
      </c>
      <c r="BM206" s="20" t="s">
        <v>911</v>
      </c>
    </row>
    <row r="207" spans="2:65" s="9" customFormat="1" ht="37.35" customHeight="1">
      <c r="B207" s="119"/>
      <c r="D207" s="120" t="s">
        <v>396</v>
      </c>
      <c r="E207" s="120"/>
      <c r="F207" s="120"/>
      <c r="G207" s="120"/>
      <c r="H207" s="120"/>
      <c r="I207" s="120"/>
      <c r="J207" s="120"/>
      <c r="K207" s="120"/>
      <c r="L207" s="120"/>
      <c r="M207" s="120"/>
      <c r="N207" s="238">
        <f>BK207</f>
        <v>0</v>
      </c>
      <c r="O207" s="239"/>
      <c r="P207" s="239"/>
      <c r="Q207" s="239"/>
      <c r="R207" s="121"/>
      <c r="T207" s="122"/>
      <c r="W207" s="123">
        <f>W208+W225+W231</f>
        <v>139.57970799999998</v>
      </c>
      <c r="Y207" s="123">
        <f>Y208+Y225+Y231</f>
        <v>1.2048918500000001</v>
      </c>
      <c r="AA207" s="124">
        <f>AA208+AA225+AA231</f>
        <v>0</v>
      </c>
      <c r="AR207" s="125" t="s">
        <v>124</v>
      </c>
      <c r="AT207" s="126" t="s">
        <v>80</v>
      </c>
      <c r="AU207" s="126" t="s">
        <v>81</v>
      </c>
      <c r="AY207" s="125" t="s">
        <v>154</v>
      </c>
      <c r="BK207" s="127">
        <f>BK208+BK225+BK231</f>
        <v>0</v>
      </c>
    </row>
    <row r="208" spans="2:65" s="9" customFormat="1" ht="19.899999999999999" customHeight="1">
      <c r="B208" s="119"/>
      <c r="D208" s="128" t="s">
        <v>398</v>
      </c>
      <c r="E208" s="128"/>
      <c r="F208" s="128"/>
      <c r="G208" s="128"/>
      <c r="H208" s="128"/>
      <c r="I208" s="128"/>
      <c r="J208" s="128"/>
      <c r="K208" s="128"/>
      <c r="L208" s="128"/>
      <c r="M208" s="128"/>
      <c r="N208" s="206">
        <f>BK208</f>
        <v>0</v>
      </c>
      <c r="O208" s="207"/>
      <c r="P208" s="207"/>
      <c r="Q208" s="207"/>
      <c r="R208" s="121"/>
      <c r="T208" s="122"/>
      <c r="W208" s="123">
        <f>SUM(W209:W224)</f>
        <v>42.120368999999997</v>
      </c>
      <c r="Y208" s="123">
        <f>SUM(Y209:Y224)</f>
        <v>0.79218904000000001</v>
      </c>
      <c r="AA208" s="124">
        <f>SUM(AA209:AA224)</f>
        <v>0</v>
      </c>
      <c r="AR208" s="125" t="s">
        <v>124</v>
      </c>
      <c r="AT208" s="126" t="s">
        <v>80</v>
      </c>
      <c r="AU208" s="126" t="s">
        <v>89</v>
      </c>
      <c r="AY208" s="125" t="s">
        <v>154</v>
      </c>
      <c r="BK208" s="127">
        <f>SUM(BK209:BK224)</f>
        <v>0</v>
      </c>
    </row>
    <row r="209" spans="2:65" s="1" customFormat="1" ht="38.25" customHeight="1">
      <c r="B209" s="32"/>
      <c r="C209" s="129" t="s">
        <v>498</v>
      </c>
      <c r="D209" s="129" t="s">
        <v>155</v>
      </c>
      <c r="E209" s="130" t="s">
        <v>515</v>
      </c>
      <c r="F209" s="211" t="s">
        <v>516</v>
      </c>
      <c r="G209" s="211"/>
      <c r="H209" s="211"/>
      <c r="I209" s="211"/>
      <c r="J209" s="131" t="s">
        <v>285</v>
      </c>
      <c r="K209" s="132">
        <v>0.64200000000000002</v>
      </c>
      <c r="L209" s="212"/>
      <c r="M209" s="212"/>
      <c r="N209" s="212">
        <f>ROUND(L209*K209,2)</f>
        <v>0</v>
      </c>
      <c r="O209" s="212"/>
      <c r="P209" s="212"/>
      <c r="Q209" s="212"/>
      <c r="R209" s="33"/>
      <c r="T209" s="133" t="s">
        <v>20</v>
      </c>
      <c r="U209" s="39" t="s">
        <v>46</v>
      </c>
      <c r="V209" s="134">
        <v>1.56</v>
      </c>
      <c r="W209" s="134">
        <f>V209*K209</f>
        <v>1.00152</v>
      </c>
      <c r="X209" s="134">
        <v>1.89E-3</v>
      </c>
      <c r="Y209" s="134">
        <f>X209*K209</f>
        <v>1.21338E-3</v>
      </c>
      <c r="Z209" s="134">
        <v>0</v>
      </c>
      <c r="AA209" s="135">
        <f>Z209*K209</f>
        <v>0</v>
      </c>
      <c r="AR209" s="20" t="s">
        <v>239</v>
      </c>
      <c r="AT209" s="20" t="s">
        <v>155</v>
      </c>
      <c r="AU209" s="20" t="s">
        <v>124</v>
      </c>
      <c r="AY209" s="20" t="s">
        <v>154</v>
      </c>
      <c r="BE209" s="136">
        <f>IF(U209="základní",N209,0)</f>
        <v>0</v>
      </c>
      <c r="BF209" s="136">
        <f>IF(U209="snížená",N209,0)</f>
        <v>0</v>
      </c>
      <c r="BG209" s="136">
        <f>IF(U209="zákl. přenesená",N209,0)</f>
        <v>0</v>
      </c>
      <c r="BH209" s="136">
        <f>IF(U209="sníž. přenesená",N209,0)</f>
        <v>0</v>
      </c>
      <c r="BI209" s="136">
        <f>IF(U209="nulová",N209,0)</f>
        <v>0</v>
      </c>
      <c r="BJ209" s="20" t="s">
        <v>89</v>
      </c>
      <c r="BK209" s="136">
        <f>ROUND(L209*K209,2)</f>
        <v>0</v>
      </c>
      <c r="BL209" s="20" t="s">
        <v>239</v>
      </c>
      <c r="BM209" s="20" t="s">
        <v>912</v>
      </c>
    </row>
    <row r="210" spans="2:65" s="1" customFormat="1" ht="16.5" customHeight="1">
      <c r="B210" s="32"/>
      <c r="C210" s="129" t="s">
        <v>502</v>
      </c>
      <c r="D210" s="129" t="s">
        <v>155</v>
      </c>
      <c r="E210" s="130" t="s">
        <v>524</v>
      </c>
      <c r="F210" s="211" t="s">
        <v>525</v>
      </c>
      <c r="G210" s="211"/>
      <c r="H210" s="211"/>
      <c r="I210" s="211"/>
      <c r="J210" s="131" t="s">
        <v>221</v>
      </c>
      <c r="K210" s="132">
        <v>254.83500000000001</v>
      </c>
      <c r="L210" s="212"/>
      <c r="M210" s="212"/>
      <c r="N210" s="212">
        <f>ROUND(L210*K210,2)</f>
        <v>0</v>
      </c>
      <c r="O210" s="212"/>
      <c r="P210" s="212"/>
      <c r="Q210" s="212"/>
      <c r="R210" s="33"/>
      <c r="T210" s="133" t="s">
        <v>20</v>
      </c>
      <c r="U210" s="39" t="s">
        <v>46</v>
      </c>
      <c r="V210" s="134">
        <v>0.115</v>
      </c>
      <c r="W210" s="134">
        <f>V210*K210</f>
        <v>29.306025000000002</v>
      </c>
      <c r="X210" s="134">
        <v>2.0000000000000002E-5</v>
      </c>
      <c r="Y210" s="134">
        <f>X210*K210</f>
        <v>5.0967000000000009E-3</v>
      </c>
      <c r="Z210" s="134">
        <v>0</v>
      </c>
      <c r="AA210" s="135">
        <f>Z210*K210</f>
        <v>0</v>
      </c>
      <c r="AR210" s="20" t="s">
        <v>239</v>
      </c>
      <c r="AT210" s="20" t="s">
        <v>155</v>
      </c>
      <c r="AU210" s="20" t="s">
        <v>124</v>
      </c>
      <c r="AY210" s="20" t="s">
        <v>154</v>
      </c>
      <c r="BE210" s="136">
        <f>IF(U210="základní",N210,0)</f>
        <v>0</v>
      </c>
      <c r="BF210" s="136">
        <f>IF(U210="snížená",N210,0)</f>
        <v>0</v>
      </c>
      <c r="BG210" s="136">
        <f>IF(U210="zákl. přenesená",N210,0)</f>
        <v>0</v>
      </c>
      <c r="BH210" s="136">
        <f>IF(U210="sníž. přenesená",N210,0)</f>
        <v>0</v>
      </c>
      <c r="BI210" s="136">
        <f>IF(U210="nulová",N210,0)</f>
        <v>0</v>
      </c>
      <c r="BJ210" s="20" t="s">
        <v>89</v>
      </c>
      <c r="BK210" s="136">
        <f>ROUND(L210*K210,2)</f>
        <v>0</v>
      </c>
      <c r="BL210" s="20" t="s">
        <v>239</v>
      </c>
      <c r="BM210" s="20" t="s">
        <v>913</v>
      </c>
    </row>
    <row r="211" spans="2:65" s="11" customFormat="1" ht="16.5" customHeight="1">
      <c r="B211" s="142"/>
      <c r="E211" s="143" t="s">
        <v>20</v>
      </c>
      <c r="F211" s="200" t="s">
        <v>914</v>
      </c>
      <c r="G211" s="201"/>
      <c r="H211" s="201"/>
      <c r="I211" s="201"/>
      <c r="K211" s="144">
        <v>254.83500000000001</v>
      </c>
      <c r="R211" s="145"/>
      <c r="T211" s="146"/>
      <c r="AA211" s="147"/>
      <c r="AT211" s="143" t="s">
        <v>162</v>
      </c>
      <c r="AU211" s="143" t="s">
        <v>124</v>
      </c>
      <c r="AV211" s="11" t="s">
        <v>124</v>
      </c>
      <c r="AW211" s="11" t="s">
        <v>38</v>
      </c>
      <c r="AX211" s="11" t="s">
        <v>89</v>
      </c>
      <c r="AY211" s="143" t="s">
        <v>154</v>
      </c>
    </row>
    <row r="212" spans="2:65" s="1" customFormat="1" ht="16.5" customHeight="1">
      <c r="B212" s="32"/>
      <c r="C212" s="160" t="s">
        <v>506</v>
      </c>
      <c r="D212" s="160" t="s">
        <v>461</v>
      </c>
      <c r="E212" s="161" t="s">
        <v>541</v>
      </c>
      <c r="F212" s="240" t="s">
        <v>542</v>
      </c>
      <c r="G212" s="240"/>
      <c r="H212" s="240"/>
      <c r="I212" s="240"/>
      <c r="J212" s="162" t="s">
        <v>285</v>
      </c>
      <c r="K212" s="163">
        <v>0.64200000000000002</v>
      </c>
      <c r="L212" s="241"/>
      <c r="M212" s="241"/>
      <c r="N212" s="241">
        <f>ROUND(L212*K212,2)</f>
        <v>0</v>
      </c>
      <c r="O212" s="212"/>
      <c r="P212" s="212"/>
      <c r="Q212" s="212"/>
      <c r="R212" s="33"/>
      <c r="T212" s="133" t="s">
        <v>20</v>
      </c>
      <c r="U212" s="39" t="s">
        <v>46</v>
      </c>
      <c r="V212" s="134">
        <v>0</v>
      </c>
      <c r="W212" s="134">
        <f>V212*K212</f>
        <v>0</v>
      </c>
      <c r="X212" s="134">
        <v>0.8</v>
      </c>
      <c r="Y212" s="134">
        <f>X212*K212</f>
        <v>0.51360000000000006</v>
      </c>
      <c r="Z212" s="134">
        <v>0</v>
      </c>
      <c r="AA212" s="135">
        <f>Z212*K212</f>
        <v>0</v>
      </c>
      <c r="AR212" s="20" t="s">
        <v>307</v>
      </c>
      <c r="AT212" s="20" t="s">
        <v>461</v>
      </c>
      <c r="AU212" s="20" t="s">
        <v>124</v>
      </c>
      <c r="AY212" s="20" t="s">
        <v>154</v>
      </c>
      <c r="BE212" s="136">
        <f>IF(U212="základní",N212,0)</f>
        <v>0</v>
      </c>
      <c r="BF212" s="136">
        <f>IF(U212="snížená",N212,0)</f>
        <v>0</v>
      </c>
      <c r="BG212" s="136">
        <f>IF(U212="zákl. přenesená",N212,0)</f>
        <v>0</v>
      </c>
      <c r="BH212" s="136">
        <f>IF(U212="sníž. přenesená",N212,0)</f>
        <v>0</v>
      </c>
      <c r="BI212" s="136">
        <f>IF(U212="nulová",N212,0)</f>
        <v>0</v>
      </c>
      <c r="BJ212" s="20" t="s">
        <v>89</v>
      </c>
      <c r="BK212" s="136">
        <f>ROUND(L212*K212,2)</f>
        <v>0</v>
      </c>
      <c r="BL212" s="20" t="s">
        <v>239</v>
      </c>
      <c r="BM212" s="20" t="s">
        <v>915</v>
      </c>
    </row>
    <row r="213" spans="2:65" s="11" customFormat="1" ht="25.5" customHeight="1">
      <c r="B213" s="142"/>
      <c r="E213" s="143" t="s">
        <v>20</v>
      </c>
      <c r="F213" s="200" t="s">
        <v>916</v>
      </c>
      <c r="G213" s="201"/>
      <c r="H213" s="201"/>
      <c r="I213" s="201"/>
      <c r="K213" s="144">
        <v>0.64200000000000002</v>
      </c>
      <c r="R213" s="145"/>
      <c r="T213" s="146"/>
      <c r="AA213" s="147"/>
      <c r="AT213" s="143" t="s">
        <v>162</v>
      </c>
      <c r="AU213" s="143" t="s">
        <v>124</v>
      </c>
      <c r="AV213" s="11" t="s">
        <v>124</v>
      </c>
      <c r="AW213" s="11" t="s">
        <v>38</v>
      </c>
      <c r="AX213" s="11" t="s">
        <v>89</v>
      </c>
      <c r="AY213" s="143" t="s">
        <v>154</v>
      </c>
    </row>
    <row r="214" spans="2:65" s="1" customFormat="1" ht="38.25" customHeight="1">
      <c r="B214" s="32"/>
      <c r="C214" s="129" t="s">
        <v>510</v>
      </c>
      <c r="D214" s="129" t="s">
        <v>155</v>
      </c>
      <c r="E214" s="130" t="s">
        <v>917</v>
      </c>
      <c r="F214" s="211" t="s">
        <v>918</v>
      </c>
      <c r="G214" s="211"/>
      <c r="H214" s="211"/>
      <c r="I214" s="211"/>
      <c r="J214" s="131" t="s">
        <v>168</v>
      </c>
      <c r="K214" s="132">
        <v>8.5760000000000005</v>
      </c>
      <c r="L214" s="212"/>
      <c r="M214" s="212"/>
      <c r="N214" s="212">
        <f>ROUND(L214*K214,2)</f>
        <v>0</v>
      </c>
      <c r="O214" s="212"/>
      <c r="P214" s="212"/>
      <c r="Q214" s="212"/>
      <c r="R214" s="33"/>
      <c r="T214" s="133" t="s">
        <v>20</v>
      </c>
      <c r="U214" s="39" t="s">
        <v>46</v>
      </c>
      <c r="V214" s="134">
        <v>0.34799999999999998</v>
      </c>
      <c r="W214" s="134">
        <f>V214*K214</f>
        <v>2.984448</v>
      </c>
      <c r="X214" s="134">
        <v>0</v>
      </c>
      <c r="Y214" s="134">
        <f>X214*K214</f>
        <v>0</v>
      </c>
      <c r="Z214" s="134">
        <v>0</v>
      </c>
      <c r="AA214" s="135">
        <f>Z214*K214</f>
        <v>0</v>
      </c>
      <c r="AR214" s="20" t="s">
        <v>239</v>
      </c>
      <c r="AT214" s="20" t="s">
        <v>155</v>
      </c>
      <c r="AU214" s="20" t="s">
        <v>124</v>
      </c>
      <c r="AY214" s="20" t="s">
        <v>154</v>
      </c>
      <c r="BE214" s="136">
        <f>IF(U214="základní",N214,0)</f>
        <v>0</v>
      </c>
      <c r="BF214" s="136">
        <f>IF(U214="snížená",N214,0)</f>
        <v>0</v>
      </c>
      <c r="BG214" s="136">
        <f>IF(U214="zákl. přenesená",N214,0)</f>
        <v>0</v>
      </c>
      <c r="BH214" s="136">
        <f>IF(U214="sníž. přenesená",N214,0)</f>
        <v>0</v>
      </c>
      <c r="BI214" s="136">
        <f>IF(U214="nulová",N214,0)</f>
        <v>0</v>
      </c>
      <c r="BJ214" s="20" t="s">
        <v>89</v>
      </c>
      <c r="BK214" s="136">
        <f>ROUND(L214*K214,2)</f>
        <v>0</v>
      </c>
      <c r="BL214" s="20" t="s">
        <v>239</v>
      </c>
      <c r="BM214" s="20" t="s">
        <v>919</v>
      </c>
    </row>
    <row r="215" spans="2:65" s="11" customFormat="1" ht="16.5" customHeight="1">
      <c r="B215" s="142"/>
      <c r="E215" s="143" t="s">
        <v>20</v>
      </c>
      <c r="F215" s="200" t="s">
        <v>815</v>
      </c>
      <c r="G215" s="201"/>
      <c r="H215" s="201"/>
      <c r="I215" s="201"/>
      <c r="K215" s="144">
        <v>8.5760000000000005</v>
      </c>
      <c r="R215" s="145"/>
      <c r="T215" s="146"/>
      <c r="AA215" s="147"/>
      <c r="AT215" s="143" t="s">
        <v>162</v>
      </c>
      <c r="AU215" s="143" t="s">
        <v>124</v>
      </c>
      <c r="AV215" s="11" t="s">
        <v>124</v>
      </c>
      <c r="AW215" s="11" t="s">
        <v>38</v>
      </c>
      <c r="AX215" s="11" t="s">
        <v>89</v>
      </c>
      <c r="AY215" s="143" t="s">
        <v>154</v>
      </c>
    </row>
    <row r="216" spans="2:65" s="1" customFormat="1" ht="16.5" customHeight="1">
      <c r="B216" s="32"/>
      <c r="C216" s="160" t="s">
        <v>514</v>
      </c>
      <c r="D216" s="160" t="s">
        <v>461</v>
      </c>
      <c r="E216" s="161" t="s">
        <v>920</v>
      </c>
      <c r="F216" s="240" t="s">
        <v>921</v>
      </c>
      <c r="G216" s="240"/>
      <c r="H216" s="240"/>
      <c r="I216" s="240"/>
      <c r="J216" s="162" t="s">
        <v>221</v>
      </c>
      <c r="K216" s="163">
        <v>37.585999999999999</v>
      </c>
      <c r="L216" s="241"/>
      <c r="M216" s="241"/>
      <c r="N216" s="241">
        <f>ROUND(L216*K216,2)</f>
        <v>0</v>
      </c>
      <c r="O216" s="212"/>
      <c r="P216" s="212"/>
      <c r="Q216" s="212"/>
      <c r="R216" s="33"/>
      <c r="T216" s="133" t="s">
        <v>20</v>
      </c>
      <c r="U216" s="39" t="s">
        <v>46</v>
      </c>
      <c r="V216" s="134">
        <v>0</v>
      </c>
      <c r="W216" s="134">
        <f>V216*K216</f>
        <v>0</v>
      </c>
      <c r="X216" s="134">
        <v>4.0000000000000001E-3</v>
      </c>
      <c r="Y216" s="134">
        <f>X216*K216</f>
        <v>0.15034400000000001</v>
      </c>
      <c r="Z216" s="134">
        <v>0</v>
      </c>
      <c r="AA216" s="135">
        <f>Z216*K216</f>
        <v>0</v>
      </c>
      <c r="AR216" s="20" t="s">
        <v>307</v>
      </c>
      <c r="AT216" s="20" t="s">
        <v>461</v>
      </c>
      <c r="AU216" s="20" t="s">
        <v>124</v>
      </c>
      <c r="AY216" s="20" t="s">
        <v>154</v>
      </c>
      <c r="BE216" s="136">
        <f>IF(U216="základní",N216,0)</f>
        <v>0</v>
      </c>
      <c r="BF216" s="136">
        <f>IF(U216="snížená",N216,0)</f>
        <v>0</v>
      </c>
      <c r="BG216" s="136">
        <f>IF(U216="zákl. přenesená",N216,0)</f>
        <v>0</v>
      </c>
      <c r="BH216" s="136">
        <f>IF(U216="sníž. přenesená",N216,0)</f>
        <v>0</v>
      </c>
      <c r="BI216" s="136">
        <f>IF(U216="nulová",N216,0)</f>
        <v>0</v>
      </c>
      <c r="BJ216" s="20" t="s">
        <v>89</v>
      </c>
      <c r="BK216" s="136">
        <f>ROUND(L216*K216,2)</f>
        <v>0</v>
      </c>
      <c r="BL216" s="20" t="s">
        <v>239</v>
      </c>
      <c r="BM216" s="20" t="s">
        <v>922</v>
      </c>
    </row>
    <row r="217" spans="2:65" s="11" customFormat="1" ht="16.5" customHeight="1">
      <c r="B217" s="142"/>
      <c r="E217" s="143" t="s">
        <v>20</v>
      </c>
      <c r="F217" s="200" t="s">
        <v>923</v>
      </c>
      <c r="G217" s="201"/>
      <c r="H217" s="201"/>
      <c r="I217" s="201"/>
      <c r="K217" s="144">
        <v>37.585999999999999</v>
      </c>
      <c r="R217" s="145"/>
      <c r="T217" s="146"/>
      <c r="AA217" s="147"/>
      <c r="AT217" s="143" t="s">
        <v>162</v>
      </c>
      <c r="AU217" s="143" t="s">
        <v>124</v>
      </c>
      <c r="AV217" s="11" t="s">
        <v>124</v>
      </c>
      <c r="AW217" s="11" t="s">
        <v>38</v>
      </c>
      <c r="AX217" s="11" t="s">
        <v>89</v>
      </c>
      <c r="AY217" s="143" t="s">
        <v>154</v>
      </c>
    </row>
    <row r="218" spans="2:65" s="1" customFormat="1" ht="38.25" customHeight="1">
      <c r="B218" s="32"/>
      <c r="C218" s="129" t="s">
        <v>518</v>
      </c>
      <c r="D218" s="129" t="s">
        <v>155</v>
      </c>
      <c r="E218" s="130" t="s">
        <v>693</v>
      </c>
      <c r="F218" s="211" t="s">
        <v>694</v>
      </c>
      <c r="G218" s="211"/>
      <c r="H218" s="211"/>
      <c r="I218" s="211"/>
      <c r="J218" s="131" t="s">
        <v>168</v>
      </c>
      <c r="K218" s="132">
        <v>8.5760000000000005</v>
      </c>
      <c r="L218" s="212"/>
      <c r="M218" s="212"/>
      <c r="N218" s="212">
        <f>ROUND(L218*K218,2)</f>
        <v>0</v>
      </c>
      <c r="O218" s="212"/>
      <c r="P218" s="212"/>
      <c r="Q218" s="212"/>
      <c r="R218" s="33"/>
      <c r="T218" s="133" t="s">
        <v>20</v>
      </c>
      <c r="U218" s="39" t="s">
        <v>46</v>
      </c>
      <c r="V218" s="134">
        <v>0.34200000000000003</v>
      </c>
      <c r="W218" s="134">
        <f>V218*K218</f>
        <v>2.9329920000000005</v>
      </c>
      <c r="X218" s="134">
        <v>4.6000000000000001E-4</v>
      </c>
      <c r="Y218" s="134">
        <f>X218*K218</f>
        <v>3.94496E-3</v>
      </c>
      <c r="Z218" s="134">
        <v>0</v>
      </c>
      <c r="AA218" s="135">
        <f>Z218*K218</f>
        <v>0</v>
      </c>
      <c r="AR218" s="20" t="s">
        <v>239</v>
      </c>
      <c r="AT218" s="20" t="s">
        <v>155</v>
      </c>
      <c r="AU218" s="20" t="s">
        <v>124</v>
      </c>
      <c r="AY218" s="20" t="s">
        <v>154</v>
      </c>
      <c r="BE218" s="136">
        <f>IF(U218="základní",N218,0)</f>
        <v>0</v>
      </c>
      <c r="BF218" s="136">
        <f>IF(U218="snížená",N218,0)</f>
        <v>0</v>
      </c>
      <c r="BG218" s="136">
        <f>IF(U218="zákl. přenesená",N218,0)</f>
        <v>0</v>
      </c>
      <c r="BH218" s="136">
        <f>IF(U218="sníž. přenesená",N218,0)</f>
        <v>0</v>
      </c>
      <c r="BI218" s="136">
        <f>IF(U218="nulová",N218,0)</f>
        <v>0</v>
      </c>
      <c r="BJ218" s="20" t="s">
        <v>89</v>
      </c>
      <c r="BK218" s="136">
        <f>ROUND(L218*K218,2)</f>
        <v>0</v>
      </c>
      <c r="BL218" s="20" t="s">
        <v>239</v>
      </c>
      <c r="BM218" s="20" t="s">
        <v>924</v>
      </c>
    </row>
    <row r="219" spans="2:65" s="11" customFormat="1" ht="16.5" customHeight="1">
      <c r="B219" s="142"/>
      <c r="E219" s="143" t="s">
        <v>20</v>
      </c>
      <c r="F219" s="200" t="s">
        <v>849</v>
      </c>
      <c r="G219" s="201"/>
      <c r="H219" s="201"/>
      <c r="I219" s="201"/>
      <c r="K219" s="144">
        <v>8.5760000000000005</v>
      </c>
      <c r="R219" s="145"/>
      <c r="T219" s="146"/>
      <c r="AA219" s="147"/>
      <c r="AT219" s="143" t="s">
        <v>162</v>
      </c>
      <c r="AU219" s="143" t="s">
        <v>124</v>
      </c>
      <c r="AV219" s="11" t="s">
        <v>124</v>
      </c>
      <c r="AW219" s="11" t="s">
        <v>38</v>
      </c>
      <c r="AX219" s="11" t="s">
        <v>89</v>
      </c>
      <c r="AY219" s="143" t="s">
        <v>154</v>
      </c>
    </row>
    <row r="220" spans="2:65" s="1" customFormat="1" ht="25.5" customHeight="1">
      <c r="B220" s="32"/>
      <c r="C220" s="160" t="s">
        <v>523</v>
      </c>
      <c r="D220" s="160" t="s">
        <v>461</v>
      </c>
      <c r="E220" s="161" t="s">
        <v>925</v>
      </c>
      <c r="F220" s="240" t="s">
        <v>926</v>
      </c>
      <c r="G220" s="240"/>
      <c r="H220" s="240"/>
      <c r="I220" s="240"/>
      <c r="J220" s="162" t="s">
        <v>168</v>
      </c>
      <c r="K220" s="163">
        <v>9.4339999999999993</v>
      </c>
      <c r="L220" s="241"/>
      <c r="M220" s="241"/>
      <c r="N220" s="241">
        <f>ROUND(L220*K220,2)</f>
        <v>0</v>
      </c>
      <c r="O220" s="212"/>
      <c r="P220" s="212"/>
      <c r="Q220" s="212"/>
      <c r="R220" s="33"/>
      <c r="T220" s="133" t="s">
        <v>20</v>
      </c>
      <c r="U220" s="39" t="s">
        <v>46</v>
      </c>
      <c r="V220" s="134">
        <v>0</v>
      </c>
      <c r="W220" s="134">
        <f>V220*K220</f>
        <v>0</v>
      </c>
      <c r="X220" s="134">
        <v>0.01</v>
      </c>
      <c r="Y220" s="134">
        <f>X220*K220</f>
        <v>9.4339999999999993E-2</v>
      </c>
      <c r="Z220" s="134">
        <v>0</v>
      </c>
      <c r="AA220" s="135">
        <f>Z220*K220</f>
        <v>0</v>
      </c>
      <c r="AR220" s="20" t="s">
        <v>307</v>
      </c>
      <c r="AT220" s="20" t="s">
        <v>461</v>
      </c>
      <c r="AU220" s="20" t="s">
        <v>124</v>
      </c>
      <c r="AY220" s="20" t="s">
        <v>154</v>
      </c>
      <c r="BE220" s="136">
        <f>IF(U220="základní",N220,0)</f>
        <v>0</v>
      </c>
      <c r="BF220" s="136">
        <f>IF(U220="snížená",N220,0)</f>
        <v>0</v>
      </c>
      <c r="BG220" s="136">
        <f>IF(U220="zákl. přenesená",N220,0)</f>
        <v>0</v>
      </c>
      <c r="BH220" s="136">
        <f>IF(U220="sníž. přenesená",N220,0)</f>
        <v>0</v>
      </c>
      <c r="BI220" s="136">
        <f>IF(U220="nulová",N220,0)</f>
        <v>0</v>
      </c>
      <c r="BJ220" s="20" t="s">
        <v>89</v>
      </c>
      <c r="BK220" s="136">
        <f>ROUND(L220*K220,2)</f>
        <v>0</v>
      </c>
      <c r="BL220" s="20" t="s">
        <v>239</v>
      </c>
      <c r="BM220" s="20" t="s">
        <v>927</v>
      </c>
    </row>
    <row r="221" spans="2:65" s="1" customFormat="1" ht="16.5" customHeight="1">
      <c r="B221" s="32"/>
      <c r="C221" s="129" t="s">
        <v>528</v>
      </c>
      <c r="D221" s="129" t="s">
        <v>155</v>
      </c>
      <c r="E221" s="130" t="s">
        <v>702</v>
      </c>
      <c r="F221" s="211" t="s">
        <v>703</v>
      </c>
      <c r="G221" s="211"/>
      <c r="H221" s="211"/>
      <c r="I221" s="211"/>
      <c r="J221" s="131" t="s">
        <v>221</v>
      </c>
      <c r="K221" s="132">
        <v>11</v>
      </c>
      <c r="L221" s="212"/>
      <c r="M221" s="212"/>
      <c r="N221" s="212">
        <f>ROUND(L221*K221,2)</f>
        <v>0</v>
      </c>
      <c r="O221" s="212"/>
      <c r="P221" s="212"/>
      <c r="Q221" s="212"/>
      <c r="R221" s="33"/>
      <c r="T221" s="133" t="s">
        <v>20</v>
      </c>
      <c r="U221" s="39" t="s">
        <v>46</v>
      </c>
      <c r="V221" s="134">
        <v>0.12</v>
      </c>
      <c r="W221" s="134">
        <f>V221*K221</f>
        <v>1.3199999999999998</v>
      </c>
      <c r="X221" s="134">
        <v>2.15E-3</v>
      </c>
      <c r="Y221" s="134">
        <f>X221*K221</f>
        <v>2.3650000000000001E-2</v>
      </c>
      <c r="Z221" s="134">
        <v>0</v>
      </c>
      <c r="AA221" s="135">
        <f>Z221*K221</f>
        <v>0</v>
      </c>
      <c r="AR221" s="20" t="s">
        <v>239</v>
      </c>
      <c r="AT221" s="20" t="s">
        <v>155</v>
      </c>
      <c r="AU221" s="20" t="s">
        <v>124</v>
      </c>
      <c r="AY221" s="20" t="s">
        <v>154</v>
      </c>
      <c r="BE221" s="136">
        <f>IF(U221="základní",N221,0)</f>
        <v>0</v>
      </c>
      <c r="BF221" s="136">
        <f>IF(U221="snížená",N221,0)</f>
        <v>0</v>
      </c>
      <c r="BG221" s="136">
        <f>IF(U221="zákl. přenesená",N221,0)</f>
        <v>0</v>
      </c>
      <c r="BH221" s="136">
        <f>IF(U221="sníž. přenesená",N221,0)</f>
        <v>0</v>
      </c>
      <c r="BI221" s="136">
        <f>IF(U221="nulová",N221,0)</f>
        <v>0</v>
      </c>
      <c r="BJ221" s="20" t="s">
        <v>89</v>
      </c>
      <c r="BK221" s="136">
        <f>ROUND(L221*K221,2)</f>
        <v>0</v>
      </c>
      <c r="BL221" s="20" t="s">
        <v>239</v>
      </c>
      <c r="BM221" s="20" t="s">
        <v>928</v>
      </c>
    </row>
    <row r="222" spans="2:65" s="11" customFormat="1" ht="16.5" customHeight="1">
      <c r="B222" s="142"/>
      <c r="E222" s="143" t="s">
        <v>20</v>
      </c>
      <c r="F222" s="200" t="s">
        <v>929</v>
      </c>
      <c r="G222" s="201"/>
      <c r="H222" s="201"/>
      <c r="I222" s="201"/>
      <c r="K222" s="144">
        <v>11</v>
      </c>
      <c r="R222" s="145"/>
      <c r="T222" s="146"/>
      <c r="AA222" s="147"/>
      <c r="AT222" s="143" t="s">
        <v>162</v>
      </c>
      <c r="AU222" s="143" t="s">
        <v>124</v>
      </c>
      <c r="AV222" s="11" t="s">
        <v>124</v>
      </c>
      <c r="AW222" s="11" t="s">
        <v>38</v>
      </c>
      <c r="AX222" s="11" t="s">
        <v>89</v>
      </c>
      <c r="AY222" s="143" t="s">
        <v>154</v>
      </c>
    </row>
    <row r="223" spans="2:65" s="1" customFormat="1" ht="25.5" customHeight="1">
      <c r="B223" s="32"/>
      <c r="C223" s="129" t="s">
        <v>534</v>
      </c>
      <c r="D223" s="129" t="s">
        <v>155</v>
      </c>
      <c r="E223" s="130" t="s">
        <v>554</v>
      </c>
      <c r="F223" s="211" t="s">
        <v>555</v>
      </c>
      <c r="G223" s="211"/>
      <c r="H223" s="211"/>
      <c r="I223" s="211"/>
      <c r="J223" s="131" t="s">
        <v>296</v>
      </c>
      <c r="K223" s="132">
        <v>0.79200000000000004</v>
      </c>
      <c r="L223" s="212"/>
      <c r="M223" s="212"/>
      <c r="N223" s="212">
        <f>ROUND(L223*K223,2)</f>
        <v>0</v>
      </c>
      <c r="O223" s="212"/>
      <c r="P223" s="212"/>
      <c r="Q223" s="212"/>
      <c r="R223" s="33"/>
      <c r="T223" s="133" t="s">
        <v>20</v>
      </c>
      <c r="U223" s="39" t="s">
        <v>46</v>
      </c>
      <c r="V223" s="134">
        <v>4.2069999999999999</v>
      </c>
      <c r="W223" s="134">
        <f>V223*K223</f>
        <v>3.331944</v>
      </c>
      <c r="X223" s="134">
        <v>0</v>
      </c>
      <c r="Y223" s="134">
        <f>X223*K223</f>
        <v>0</v>
      </c>
      <c r="Z223" s="134">
        <v>0</v>
      </c>
      <c r="AA223" s="135">
        <f>Z223*K223</f>
        <v>0</v>
      </c>
      <c r="AR223" s="20" t="s">
        <v>239</v>
      </c>
      <c r="AT223" s="20" t="s">
        <v>155</v>
      </c>
      <c r="AU223" s="20" t="s">
        <v>124</v>
      </c>
      <c r="AY223" s="20" t="s">
        <v>154</v>
      </c>
      <c r="BE223" s="136">
        <f>IF(U223="základní",N223,0)</f>
        <v>0</v>
      </c>
      <c r="BF223" s="136">
        <f>IF(U223="snížená",N223,0)</f>
        <v>0</v>
      </c>
      <c r="BG223" s="136">
        <f>IF(U223="zákl. přenesená",N223,0)</f>
        <v>0</v>
      </c>
      <c r="BH223" s="136">
        <f>IF(U223="sníž. přenesená",N223,0)</f>
        <v>0</v>
      </c>
      <c r="BI223" s="136">
        <f>IF(U223="nulová",N223,0)</f>
        <v>0</v>
      </c>
      <c r="BJ223" s="20" t="s">
        <v>89</v>
      </c>
      <c r="BK223" s="136">
        <f>ROUND(L223*K223,2)</f>
        <v>0</v>
      </c>
      <c r="BL223" s="20" t="s">
        <v>239</v>
      </c>
      <c r="BM223" s="20" t="s">
        <v>930</v>
      </c>
    </row>
    <row r="224" spans="2:65" s="1" customFormat="1" ht="25.5" customHeight="1">
      <c r="B224" s="32"/>
      <c r="C224" s="129" t="s">
        <v>540</v>
      </c>
      <c r="D224" s="129" t="s">
        <v>155</v>
      </c>
      <c r="E224" s="130" t="s">
        <v>558</v>
      </c>
      <c r="F224" s="211" t="s">
        <v>559</v>
      </c>
      <c r="G224" s="211"/>
      <c r="H224" s="211"/>
      <c r="I224" s="211"/>
      <c r="J224" s="131" t="s">
        <v>296</v>
      </c>
      <c r="K224" s="132">
        <v>0.79200000000000004</v>
      </c>
      <c r="L224" s="212"/>
      <c r="M224" s="212"/>
      <c r="N224" s="212">
        <f>ROUND(L224*K224,2)</f>
        <v>0</v>
      </c>
      <c r="O224" s="212"/>
      <c r="P224" s="212"/>
      <c r="Q224" s="212"/>
      <c r="R224" s="33"/>
      <c r="T224" s="133" t="s">
        <v>20</v>
      </c>
      <c r="U224" s="39" t="s">
        <v>46</v>
      </c>
      <c r="V224" s="134">
        <v>1.57</v>
      </c>
      <c r="W224" s="134">
        <f>V224*K224</f>
        <v>1.2434400000000001</v>
      </c>
      <c r="X224" s="134">
        <v>0</v>
      </c>
      <c r="Y224" s="134">
        <f>X224*K224</f>
        <v>0</v>
      </c>
      <c r="Z224" s="134">
        <v>0</v>
      </c>
      <c r="AA224" s="135">
        <f>Z224*K224</f>
        <v>0</v>
      </c>
      <c r="AR224" s="20" t="s">
        <v>239</v>
      </c>
      <c r="AT224" s="20" t="s">
        <v>155</v>
      </c>
      <c r="AU224" s="20" t="s">
        <v>124</v>
      </c>
      <c r="AY224" s="20" t="s">
        <v>154</v>
      </c>
      <c r="BE224" s="136">
        <f>IF(U224="základní",N224,0)</f>
        <v>0</v>
      </c>
      <c r="BF224" s="136">
        <f>IF(U224="snížená",N224,0)</f>
        <v>0</v>
      </c>
      <c r="BG224" s="136">
        <f>IF(U224="zákl. přenesená",N224,0)</f>
        <v>0</v>
      </c>
      <c r="BH224" s="136">
        <f>IF(U224="sníž. přenesená",N224,0)</f>
        <v>0</v>
      </c>
      <c r="BI224" s="136">
        <f>IF(U224="nulová",N224,0)</f>
        <v>0</v>
      </c>
      <c r="BJ224" s="20" t="s">
        <v>89</v>
      </c>
      <c r="BK224" s="136">
        <f>ROUND(L224*K224,2)</f>
        <v>0</v>
      </c>
      <c r="BL224" s="20" t="s">
        <v>239</v>
      </c>
      <c r="BM224" s="20" t="s">
        <v>931</v>
      </c>
    </row>
    <row r="225" spans="2:65" s="9" customFormat="1" ht="29.85" customHeight="1">
      <c r="B225" s="119"/>
      <c r="D225" s="128" t="s">
        <v>400</v>
      </c>
      <c r="E225" s="128"/>
      <c r="F225" s="128"/>
      <c r="G225" s="128"/>
      <c r="H225" s="128"/>
      <c r="I225" s="128"/>
      <c r="J225" s="128"/>
      <c r="K225" s="128"/>
      <c r="L225" s="128"/>
      <c r="M225" s="128"/>
      <c r="N225" s="208">
        <f>BK225</f>
        <v>0</v>
      </c>
      <c r="O225" s="209"/>
      <c r="P225" s="209"/>
      <c r="Q225" s="209"/>
      <c r="R225" s="121"/>
      <c r="T225" s="122"/>
      <c r="W225" s="123">
        <f>SUM(W226:W230)</f>
        <v>36.982905000000002</v>
      </c>
      <c r="Y225" s="123">
        <f>SUM(Y226:Y230)</f>
        <v>0.35587475000000002</v>
      </c>
      <c r="AA225" s="124">
        <f>SUM(AA226:AA230)</f>
        <v>0</v>
      </c>
      <c r="AR225" s="125" t="s">
        <v>124</v>
      </c>
      <c r="AT225" s="126" t="s">
        <v>80</v>
      </c>
      <c r="AU225" s="126" t="s">
        <v>89</v>
      </c>
      <c r="AY225" s="125" t="s">
        <v>154</v>
      </c>
      <c r="BK225" s="127">
        <f>SUM(BK226:BK230)</f>
        <v>0</v>
      </c>
    </row>
    <row r="226" spans="2:65" s="1" customFormat="1" ht="38.25" customHeight="1">
      <c r="B226" s="32"/>
      <c r="C226" s="129" t="s">
        <v>549</v>
      </c>
      <c r="D226" s="129" t="s">
        <v>155</v>
      </c>
      <c r="E226" s="130" t="s">
        <v>593</v>
      </c>
      <c r="F226" s="211" t="s">
        <v>594</v>
      </c>
      <c r="G226" s="211"/>
      <c r="H226" s="211"/>
      <c r="I226" s="211"/>
      <c r="J226" s="131" t="s">
        <v>168</v>
      </c>
      <c r="K226" s="132">
        <v>38.225000000000001</v>
      </c>
      <c r="L226" s="212"/>
      <c r="M226" s="212"/>
      <c r="N226" s="212">
        <f>ROUND(L226*K226,2)</f>
        <v>0</v>
      </c>
      <c r="O226" s="212"/>
      <c r="P226" s="212"/>
      <c r="Q226" s="212"/>
      <c r="R226" s="33"/>
      <c r="T226" s="133" t="s">
        <v>20</v>
      </c>
      <c r="U226" s="39" t="s">
        <v>46</v>
      </c>
      <c r="V226" s="134">
        <v>0.93300000000000005</v>
      </c>
      <c r="W226" s="134">
        <f>V226*K226</f>
        <v>35.663925000000006</v>
      </c>
      <c r="X226" s="134">
        <v>0</v>
      </c>
      <c r="Y226" s="134">
        <f>X226*K226</f>
        <v>0</v>
      </c>
      <c r="Z226" s="134">
        <v>0</v>
      </c>
      <c r="AA226" s="135">
        <f>Z226*K226</f>
        <v>0</v>
      </c>
      <c r="AR226" s="20" t="s">
        <v>239</v>
      </c>
      <c r="AT226" s="20" t="s">
        <v>155</v>
      </c>
      <c r="AU226" s="20" t="s">
        <v>124</v>
      </c>
      <c r="AY226" s="20" t="s">
        <v>154</v>
      </c>
      <c r="BE226" s="136">
        <f>IF(U226="základní",N226,0)</f>
        <v>0</v>
      </c>
      <c r="BF226" s="136">
        <f>IF(U226="snížená",N226,0)</f>
        <v>0</v>
      </c>
      <c r="BG226" s="136">
        <f>IF(U226="zákl. přenesená",N226,0)</f>
        <v>0</v>
      </c>
      <c r="BH226" s="136">
        <f>IF(U226="sníž. přenesená",N226,0)</f>
        <v>0</v>
      </c>
      <c r="BI226" s="136">
        <f>IF(U226="nulová",N226,0)</f>
        <v>0</v>
      </c>
      <c r="BJ226" s="20" t="s">
        <v>89</v>
      </c>
      <c r="BK226" s="136">
        <f>ROUND(L226*K226,2)</f>
        <v>0</v>
      </c>
      <c r="BL226" s="20" t="s">
        <v>239</v>
      </c>
      <c r="BM226" s="20" t="s">
        <v>932</v>
      </c>
    </row>
    <row r="227" spans="2:65" s="11" customFormat="1" ht="25.5" customHeight="1">
      <c r="B227" s="142"/>
      <c r="E227" s="143" t="s">
        <v>20</v>
      </c>
      <c r="F227" s="200" t="s">
        <v>933</v>
      </c>
      <c r="G227" s="201"/>
      <c r="H227" s="201"/>
      <c r="I227" s="201"/>
      <c r="K227" s="144">
        <v>38.225000000000001</v>
      </c>
      <c r="R227" s="145"/>
      <c r="T227" s="146"/>
      <c r="AA227" s="147"/>
      <c r="AT227" s="143" t="s">
        <v>162</v>
      </c>
      <c r="AU227" s="143" t="s">
        <v>124</v>
      </c>
      <c r="AV227" s="11" t="s">
        <v>124</v>
      </c>
      <c r="AW227" s="11" t="s">
        <v>38</v>
      </c>
      <c r="AX227" s="11" t="s">
        <v>89</v>
      </c>
      <c r="AY227" s="143" t="s">
        <v>154</v>
      </c>
    </row>
    <row r="228" spans="2:65" s="1" customFormat="1" ht="25.5" customHeight="1">
      <c r="B228" s="32"/>
      <c r="C228" s="160" t="s">
        <v>553</v>
      </c>
      <c r="D228" s="160" t="s">
        <v>461</v>
      </c>
      <c r="E228" s="161" t="s">
        <v>599</v>
      </c>
      <c r="F228" s="240" t="s">
        <v>600</v>
      </c>
      <c r="G228" s="240"/>
      <c r="H228" s="240"/>
      <c r="I228" s="240"/>
      <c r="J228" s="162" t="s">
        <v>168</v>
      </c>
      <c r="K228" s="163">
        <v>38.225000000000001</v>
      </c>
      <c r="L228" s="241"/>
      <c r="M228" s="241"/>
      <c r="N228" s="241">
        <f>ROUND(L228*K228,2)</f>
        <v>0</v>
      </c>
      <c r="O228" s="212"/>
      <c r="P228" s="212"/>
      <c r="Q228" s="212"/>
      <c r="R228" s="33"/>
      <c r="T228" s="133" t="s">
        <v>20</v>
      </c>
      <c r="U228" s="39" t="s">
        <v>46</v>
      </c>
      <c r="V228" s="134">
        <v>0</v>
      </c>
      <c r="W228" s="134">
        <f>V228*K228</f>
        <v>0</v>
      </c>
      <c r="X228" s="134">
        <v>9.3100000000000006E-3</v>
      </c>
      <c r="Y228" s="134">
        <f>X228*K228</f>
        <v>0.35587475000000002</v>
      </c>
      <c r="Z228" s="134">
        <v>0</v>
      </c>
      <c r="AA228" s="135">
        <f>Z228*K228</f>
        <v>0</v>
      </c>
      <c r="AR228" s="20" t="s">
        <v>307</v>
      </c>
      <c r="AT228" s="20" t="s">
        <v>461</v>
      </c>
      <c r="AU228" s="20" t="s">
        <v>124</v>
      </c>
      <c r="AY228" s="20" t="s">
        <v>154</v>
      </c>
      <c r="BE228" s="136">
        <f>IF(U228="základní",N228,0)</f>
        <v>0</v>
      </c>
      <c r="BF228" s="136">
        <f>IF(U228="snížená",N228,0)</f>
        <v>0</v>
      </c>
      <c r="BG228" s="136">
        <f>IF(U228="zákl. přenesená",N228,0)</f>
        <v>0</v>
      </c>
      <c r="BH228" s="136">
        <f>IF(U228="sníž. přenesená",N228,0)</f>
        <v>0</v>
      </c>
      <c r="BI228" s="136">
        <f>IF(U228="nulová",N228,0)</f>
        <v>0</v>
      </c>
      <c r="BJ228" s="20" t="s">
        <v>89</v>
      </c>
      <c r="BK228" s="136">
        <f>ROUND(L228*K228,2)</f>
        <v>0</v>
      </c>
      <c r="BL228" s="20" t="s">
        <v>239</v>
      </c>
      <c r="BM228" s="20" t="s">
        <v>934</v>
      </c>
    </row>
    <row r="229" spans="2:65" s="1" customFormat="1" ht="25.5" customHeight="1">
      <c r="B229" s="32"/>
      <c r="C229" s="129" t="s">
        <v>557</v>
      </c>
      <c r="D229" s="129" t="s">
        <v>155</v>
      </c>
      <c r="E229" s="130" t="s">
        <v>603</v>
      </c>
      <c r="F229" s="211" t="s">
        <v>604</v>
      </c>
      <c r="G229" s="211"/>
      <c r="H229" s="211"/>
      <c r="I229" s="211"/>
      <c r="J229" s="131" t="s">
        <v>296</v>
      </c>
      <c r="K229" s="132">
        <v>0.35599999999999998</v>
      </c>
      <c r="L229" s="212"/>
      <c r="M229" s="212"/>
      <c r="N229" s="212">
        <f>ROUND(L229*K229,2)</f>
        <v>0</v>
      </c>
      <c r="O229" s="212"/>
      <c r="P229" s="212"/>
      <c r="Q229" s="212"/>
      <c r="R229" s="33"/>
      <c r="T229" s="133" t="s">
        <v>20</v>
      </c>
      <c r="U229" s="39" t="s">
        <v>46</v>
      </c>
      <c r="V229" s="134">
        <v>2.2549999999999999</v>
      </c>
      <c r="W229" s="134">
        <f>V229*K229</f>
        <v>0.80277999999999994</v>
      </c>
      <c r="X229" s="134">
        <v>0</v>
      </c>
      <c r="Y229" s="134">
        <f>X229*K229</f>
        <v>0</v>
      </c>
      <c r="Z229" s="134">
        <v>0</v>
      </c>
      <c r="AA229" s="135">
        <f>Z229*K229</f>
        <v>0</v>
      </c>
      <c r="AR229" s="20" t="s">
        <v>239</v>
      </c>
      <c r="AT229" s="20" t="s">
        <v>155</v>
      </c>
      <c r="AU229" s="20" t="s">
        <v>124</v>
      </c>
      <c r="AY229" s="20" t="s">
        <v>154</v>
      </c>
      <c r="BE229" s="136">
        <f>IF(U229="základní",N229,0)</f>
        <v>0</v>
      </c>
      <c r="BF229" s="136">
        <f>IF(U229="snížená",N229,0)</f>
        <v>0</v>
      </c>
      <c r="BG229" s="136">
        <f>IF(U229="zákl. přenesená",N229,0)</f>
        <v>0</v>
      </c>
      <c r="BH229" s="136">
        <f>IF(U229="sníž. přenesená",N229,0)</f>
        <v>0</v>
      </c>
      <c r="BI229" s="136">
        <f>IF(U229="nulová",N229,0)</f>
        <v>0</v>
      </c>
      <c r="BJ229" s="20" t="s">
        <v>89</v>
      </c>
      <c r="BK229" s="136">
        <f>ROUND(L229*K229,2)</f>
        <v>0</v>
      </c>
      <c r="BL229" s="20" t="s">
        <v>239</v>
      </c>
      <c r="BM229" s="20" t="s">
        <v>935</v>
      </c>
    </row>
    <row r="230" spans="2:65" s="1" customFormat="1" ht="25.5" customHeight="1">
      <c r="B230" s="32"/>
      <c r="C230" s="129" t="s">
        <v>561</v>
      </c>
      <c r="D230" s="129" t="s">
        <v>155</v>
      </c>
      <c r="E230" s="130" t="s">
        <v>607</v>
      </c>
      <c r="F230" s="211" t="s">
        <v>608</v>
      </c>
      <c r="G230" s="211"/>
      <c r="H230" s="211"/>
      <c r="I230" s="211"/>
      <c r="J230" s="131" t="s">
        <v>296</v>
      </c>
      <c r="K230" s="132">
        <v>0.35599999999999998</v>
      </c>
      <c r="L230" s="212"/>
      <c r="M230" s="212"/>
      <c r="N230" s="212">
        <f>ROUND(L230*K230,2)</f>
        <v>0</v>
      </c>
      <c r="O230" s="212"/>
      <c r="P230" s="212"/>
      <c r="Q230" s="212"/>
      <c r="R230" s="33"/>
      <c r="T230" s="133" t="s">
        <v>20</v>
      </c>
      <c r="U230" s="39" t="s">
        <v>46</v>
      </c>
      <c r="V230" s="134">
        <v>1.45</v>
      </c>
      <c r="W230" s="134">
        <f>V230*K230</f>
        <v>0.51619999999999999</v>
      </c>
      <c r="X230" s="134">
        <v>0</v>
      </c>
      <c r="Y230" s="134">
        <f>X230*K230</f>
        <v>0</v>
      </c>
      <c r="Z230" s="134">
        <v>0</v>
      </c>
      <c r="AA230" s="135">
        <f>Z230*K230</f>
        <v>0</v>
      </c>
      <c r="AR230" s="20" t="s">
        <v>239</v>
      </c>
      <c r="AT230" s="20" t="s">
        <v>155</v>
      </c>
      <c r="AU230" s="20" t="s">
        <v>124</v>
      </c>
      <c r="AY230" s="20" t="s">
        <v>154</v>
      </c>
      <c r="BE230" s="136">
        <f>IF(U230="základní",N230,0)</f>
        <v>0</v>
      </c>
      <c r="BF230" s="136">
        <f>IF(U230="snížená",N230,0)</f>
        <v>0</v>
      </c>
      <c r="BG230" s="136">
        <f>IF(U230="zákl. přenesená",N230,0)</f>
        <v>0</v>
      </c>
      <c r="BH230" s="136">
        <f>IF(U230="sníž. přenesená",N230,0)</f>
        <v>0</v>
      </c>
      <c r="BI230" s="136">
        <f>IF(U230="nulová",N230,0)</f>
        <v>0</v>
      </c>
      <c r="BJ230" s="20" t="s">
        <v>89</v>
      </c>
      <c r="BK230" s="136">
        <f>ROUND(L230*K230,2)</f>
        <v>0</v>
      </c>
      <c r="BL230" s="20" t="s">
        <v>239</v>
      </c>
      <c r="BM230" s="20" t="s">
        <v>936</v>
      </c>
    </row>
    <row r="231" spans="2:65" s="9" customFormat="1" ht="29.85" customHeight="1">
      <c r="B231" s="119"/>
      <c r="D231" s="128" t="s">
        <v>402</v>
      </c>
      <c r="E231" s="128"/>
      <c r="F231" s="128"/>
      <c r="G231" s="128"/>
      <c r="H231" s="128"/>
      <c r="I231" s="128"/>
      <c r="J231" s="128"/>
      <c r="K231" s="128"/>
      <c r="L231" s="128"/>
      <c r="M231" s="128"/>
      <c r="N231" s="208">
        <f>BK231</f>
        <v>0</v>
      </c>
      <c r="O231" s="209"/>
      <c r="P231" s="209"/>
      <c r="Q231" s="209"/>
      <c r="R231" s="121"/>
      <c r="T231" s="122"/>
      <c r="W231" s="123">
        <f>SUM(W232:W236)</f>
        <v>60.476433999999998</v>
      </c>
      <c r="Y231" s="123">
        <f>SUM(Y232:Y236)</f>
        <v>5.682806E-2</v>
      </c>
      <c r="AA231" s="124">
        <f>SUM(AA232:AA236)</f>
        <v>0</v>
      </c>
      <c r="AR231" s="125" t="s">
        <v>124</v>
      </c>
      <c r="AT231" s="126" t="s">
        <v>80</v>
      </c>
      <c r="AU231" s="126" t="s">
        <v>89</v>
      </c>
      <c r="AY231" s="125" t="s">
        <v>154</v>
      </c>
      <c r="BK231" s="127">
        <f>SUM(BK232:BK236)</f>
        <v>0</v>
      </c>
    </row>
    <row r="232" spans="2:65" s="1" customFormat="1" ht="25.5" customHeight="1">
      <c r="B232" s="32"/>
      <c r="C232" s="129" t="s">
        <v>566</v>
      </c>
      <c r="D232" s="129" t="s">
        <v>155</v>
      </c>
      <c r="E232" s="130" t="s">
        <v>630</v>
      </c>
      <c r="F232" s="211" t="s">
        <v>631</v>
      </c>
      <c r="G232" s="211"/>
      <c r="H232" s="211"/>
      <c r="I232" s="211"/>
      <c r="J232" s="131" t="s">
        <v>168</v>
      </c>
      <c r="K232" s="132">
        <v>89.191999999999993</v>
      </c>
      <c r="L232" s="212"/>
      <c r="M232" s="212"/>
      <c r="N232" s="212">
        <f>ROUND(L232*K232,2)</f>
        <v>0</v>
      </c>
      <c r="O232" s="212"/>
      <c r="P232" s="212"/>
      <c r="Q232" s="212"/>
      <c r="R232" s="33"/>
      <c r="T232" s="133" t="s">
        <v>20</v>
      </c>
      <c r="U232" s="39" t="s">
        <v>46</v>
      </c>
      <c r="V232" s="134">
        <v>0.33500000000000002</v>
      </c>
      <c r="W232" s="134">
        <f>V232*K232</f>
        <v>29.87932</v>
      </c>
      <c r="X232" s="134">
        <v>2.4000000000000001E-4</v>
      </c>
      <c r="Y232" s="134">
        <f>X232*K232</f>
        <v>2.1406079999999997E-2</v>
      </c>
      <c r="Z232" s="134">
        <v>0</v>
      </c>
      <c r="AA232" s="135">
        <f>Z232*K232</f>
        <v>0</v>
      </c>
      <c r="AR232" s="20" t="s">
        <v>239</v>
      </c>
      <c r="AT232" s="20" t="s">
        <v>155</v>
      </c>
      <c r="AU232" s="20" t="s">
        <v>124</v>
      </c>
      <c r="AY232" s="20" t="s">
        <v>154</v>
      </c>
      <c r="BE232" s="136">
        <f>IF(U232="základní",N232,0)</f>
        <v>0</v>
      </c>
      <c r="BF232" s="136">
        <f>IF(U232="snížená",N232,0)</f>
        <v>0</v>
      </c>
      <c r="BG232" s="136">
        <f>IF(U232="zákl. přenesená",N232,0)</f>
        <v>0</v>
      </c>
      <c r="BH232" s="136">
        <f>IF(U232="sníž. přenesená",N232,0)</f>
        <v>0</v>
      </c>
      <c r="BI232" s="136">
        <f>IF(U232="nulová",N232,0)</f>
        <v>0</v>
      </c>
      <c r="BJ232" s="20" t="s">
        <v>89</v>
      </c>
      <c r="BK232" s="136">
        <f>ROUND(L232*K232,2)</f>
        <v>0</v>
      </c>
      <c r="BL232" s="20" t="s">
        <v>239</v>
      </c>
      <c r="BM232" s="20" t="s">
        <v>937</v>
      </c>
    </row>
    <row r="233" spans="2:65" s="11" customFormat="1" ht="25.5" customHeight="1">
      <c r="B233" s="142"/>
      <c r="E233" s="143" t="s">
        <v>20</v>
      </c>
      <c r="F233" s="200" t="s">
        <v>938</v>
      </c>
      <c r="G233" s="201"/>
      <c r="H233" s="201"/>
      <c r="I233" s="201"/>
      <c r="K233" s="144">
        <v>89.191999999999993</v>
      </c>
      <c r="R233" s="145"/>
      <c r="T233" s="146"/>
      <c r="AA233" s="147"/>
      <c r="AT233" s="143" t="s">
        <v>162</v>
      </c>
      <c r="AU233" s="143" t="s">
        <v>124</v>
      </c>
      <c r="AV233" s="11" t="s">
        <v>124</v>
      </c>
      <c r="AW233" s="11" t="s">
        <v>38</v>
      </c>
      <c r="AX233" s="11" t="s">
        <v>89</v>
      </c>
      <c r="AY233" s="143" t="s">
        <v>154</v>
      </c>
    </row>
    <row r="234" spans="2:65" s="1" customFormat="1" ht="25.5" customHeight="1">
      <c r="B234" s="32"/>
      <c r="C234" s="129" t="s">
        <v>571</v>
      </c>
      <c r="D234" s="129" t="s">
        <v>155</v>
      </c>
      <c r="E234" s="130" t="s">
        <v>636</v>
      </c>
      <c r="F234" s="211" t="s">
        <v>637</v>
      </c>
      <c r="G234" s="211"/>
      <c r="H234" s="211"/>
      <c r="I234" s="211"/>
      <c r="J234" s="131" t="s">
        <v>168</v>
      </c>
      <c r="K234" s="132">
        <v>89.191999999999993</v>
      </c>
      <c r="L234" s="212"/>
      <c r="M234" s="212"/>
      <c r="N234" s="212">
        <f>ROUND(L234*K234,2)</f>
        <v>0</v>
      </c>
      <c r="O234" s="212"/>
      <c r="P234" s="212"/>
      <c r="Q234" s="212"/>
      <c r="R234" s="33"/>
      <c r="T234" s="133" t="s">
        <v>20</v>
      </c>
      <c r="U234" s="39" t="s">
        <v>46</v>
      </c>
      <c r="V234" s="134">
        <v>0.3</v>
      </c>
      <c r="W234" s="134">
        <f>V234*K234</f>
        <v>26.757599999999996</v>
      </c>
      <c r="X234" s="134">
        <v>3.4000000000000002E-4</v>
      </c>
      <c r="Y234" s="134">
        <f>X234*K234</f>
        <v>3.032528E-2</v>
      </c>
      <c r="Z234" s="134">
        <v>0</v>
      </c>
      <c r="AA234" s="135">
        <f>Z234*K234</f>
        <v>0</v>
      </c>
      <c r="AR234" s="20" t="s">
        <v>239</v>
      </c>
      <c r="AT234" s="20" t="s">
        <v>155</v>
      </c>
      <c r="AU234" s="20" t="s">
        <v>124</v>
      </c>
      <c r="AY234" s="20" t="s">
        <v>154</v>
      </c>
      <c r="BE234" s="136">
        <f>IF(U234="základní",N234,0)</f>
        <v>0</v>
      </c>
      <c r="BF234" s="136">
        <f>IF(U234="snížená",N234,0)</f>
        <v>0</v>
      </c>
      <c r="BG234" s="136">
        <f>IF(U234="zákl. přenesená",N234,0)</f>
        <v>0</v>
      </c>
      <c r="BH234" s="136">
        <f>IF(U234="sníž. přenesená",N234,0)</f>
        <v>0</v>
      </c>
      <c r="BI234" s="136">
        <f>IF(U234="nulová",N234,0)</f>
        <v>0</v>
      </c>
      <c r="BJ234" s="20" t="s">
        <v>89</v>
      </c>
      <c r="BK234" s="136">
        <f>ROUND(L234*K234,2)</f>
        <v>0</v>
      </c>
      <c r="BL234" s="20" t="s">
        <v>239</v>
      </c>
      <c r="BM234" s="20" t="s">
        <v>939</v>
      </c>
    </row>
    <row r="235" spans="2:65" s="1" customFormat="1" ht="38.25" customHeight="1">
      <c r="B235" s="32"/>
      <c r="C235" s="129" t="s">
        <v>576</v>
      </c>
      <c r="D235" s="129" t="s">
        <v>155</v>
      </c>
      <c r="E235" s="130" t="s">
        <v>940</v>
      </c>
      <c r="F235" s="211" t="s">
        <v>941</v>
      </c>
      <c r="G235" s="211"/>
      <c r="H235" s="211"/>
      <c r="I235" s="211"/>
      <c r="J235" s="131" t="s">
        <v>168</v>
      </c>
      <c r="K235" s="132">
        <v>33.978000000000002</v>
      </c>
      <c r="L235" s="212"/>
      <c r="M235" s="212"/>
      <c r="N235" s="212">
        <f>ROUND(L235*K235,2)</f>
        <v>0</v>
      </c>
      <c r="O235" s="212"/>
      <c r="P235" s="212"/>
      <c r="Q235" s="212"/>
      <c r="R235" s="33"/>
      <c r="T235" s="133" t="s">
        <v>20</v>
      </c>
      <c r="U235" s="39" t="s">
        <v>46</v>
      </c>
      <c r="V235" s="134">
        <v>0.113</v>
      </c>
      <c r="W235" s="134">
        <f>V235*K235</f>
        <v>3.8395140000000003</v>
      </c>
      <c r="X235" s="134">
        <v>1.4999999999999999E-4</v>
      </c>
      <c r="Y235" s="134">
        <f>X235*K235</f>
        <v>5.0967E-3</v>
      </c>
      <c r="Z235" s="134">
        <v>0</v>
      </c>
      <c r="AA235" s="135">
        <f>Z235*K235</f>
        <v>0</v>
      </c>
      <c r="AR235" s="20" t="s">
        <v>239</v>
      </c>
      <c r="AT235" s="20" t="s">
        <v>155</v>
      </c>
      <c r="AU235" s="20" t="s">
        <v>124</v>
      </c>
      <c r="AY235" s="20" t="s">
        <v>154</v>
      </c>
      <c r="BE235" s="136">
        <f>IF(U235="základní",N235,0)</f>
        <v>0</v>
      </c>
      <c r="BF235" s="136">
        <f>IF(U235="snížená",N235,0)</f>
        <v>0</v>
      </c>
      <c r="BG235" s="136">
        <f>IF(U235="zákl. přenesená",N235,0)</f>
        <v>0</v>
      </c>
      <c r="BH235" s="136">
        <f>IF(U235="sníž. přenesená",N235,0)</f>
        <v>0</v>
      </c>
      <c r="BI235" s="136">
        <f>IF(U235="nulová",N235,0)</f>
        <v>0</v>
      </c>
      <c r="BJ235" s="20" t="s">
        <v>89</v>
      </c>
      <c r="BK235" s="136">
        <f>ROUND(L235*K235,2)</f>
        <v>0</v>
      </c>
      <c r="BL235" s="20" t="s">
        <v>239</v>
      </c>
      <c r="BM235" s="20" t="s">
        <v>942</v>
      </c>
    </row>
    <row r="236" spans="2:65" s="11" customFormat="1" ht="25.5" customHeight="1">
      <c r="B236" s="142"/>
      <c r="E236" s="143" t="s">
        <v>20</v>
      </c>
      <c r="F236" s="200" t="s">
        <v>943</v>
      </c>
      <c r="G236" s="201"/>
      <c r="H236" s="201"/>
      <c r="I236" s="201"/>
      <c r="K236" s="144">
        <v>33.978000000000002</v>
      </c>
      <c r="R236" s="145"/>
      <c r="T236" s="154"/>
      <c r="U236" s="155"/>
      <c r="V236" s="155"/>
      <c r="W236" s="155"/>
      <c r="X236" s="155"/>
      <c r="Y236" s="155"/>
      <c r="Z236" s="155"/>
      <c r="AA236" s="156"/>
      <c r="AT236" s="143" t="s">
        <v>162</v>
      </c>
      <c r="AU236" s="143" t="s">
        <v>124</v>
      </c>
      <c r="AV236" s="11" t="s">
        <v>124</v>
      </c>
      <c r="AW236" s="11" t="s">
        <v>38</v>
      </c>
      <c r="AX236" s="11" t="s">
        <v>89</v>
      </c>
      <c r="AY236" s="143" t="s">
        <v>154</v>
      </c>
    </row>
    <row r="237" spans="2:65" s="1" customFormat="1" ht="6.95" customHeight="1">
      <c r="B237" s="54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6"/>
    </row>
  </sheetData>
  <mergeCells count="280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F141:I141"/>
    <mergeCell ref="L141:M141"/>
    <mergeCell ref="N141:Q141"/>
    <mergeCell ref="F142:I142"/>
    <mergeCell ref="F143:I143"/>
    <mergeCell ref="F144:I144"/>
    <mergeCell ref="F145:I145"/>
    <mergeCell ref="F146:I146"/>
    <mergeCell ref="F147:I147"/>
    <mergeCell ref="F148:I148"/>
    <mergeCell ref="L148:M148"/>
    <mergeCell ref="N148:Q148"/>
    <mergeCell ref="F149:I149"/>
    <mergeCell ref="F151:I151"/>
    <mergeCell ref="L151:M151"/>
    <mergeCell ref="N151:Q151"/>
    <mergeCell ref="F152:I152"/>
    <mergeCell ref="F153:I153"/>
    <mergeCell ref="F154:I154"/>
    <mergeCell ref="F155:I155"/>
    <mergeCell ref="F156:I156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L160:M160"/>
    <mergeCell ref="N160:Q160"/>
    <mergeCell ref="F161:I161"/>
    <mergeCell ref="F163:I163"/>
    <mergeCell ref="L163:M163"/>
    <mergeCell ref="N163:Q163"/>
    <mergeCell ref="F164:I164"/>
    <mergeCell ref="F166:I166"/>
    <mergeCell ref="L166:M166"/>
    <mergeCell ref="N166:Q166"/>
    <mergeCell ref="F167:I167"/>
    <mergeCell ref="F168:I168"/>
    <mergeCell ref="L168:M168"/>
    <mergeCell ref="N168:Q168"/>
    <mergeCell ref="F169:I169"/>
    <mergeCell ref="F170:I170"/>
    <mergeCell ref="F171:I171"/>
    <mergeCell ref="F172:I172"/>
    <mergeCell ref="F173:I173"/>
    <mergeCell ref="L173:M173"/>
    <mergeCell ref="N173:Q173"/>
    <mergeCell ref="F174:I174"/>
    <mergeCell ref="F175:I175"/>
    <mergeCell ref="L175:M175"/>
    <mergeCell ref="N175:Q175"/>
    <mergeCell ref="F176:I176"/>
    <mergeCell ref="F177:I177"/>
    <mergeCell ref="L177:M177"/>
    <mergeCell ref="N177:Q177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L184:M184"/>
    <mergeCell ref="N184:Q184"/>
    <mergeCell ref="F185:I185"/>
    <mergeCell ref="F186:I186"/>
    <mergeCell ref="L186:M186"/>
    <mergeCell ref="N186:Q186"/>
    <mergeCell ref="F187:I187"/>
    <mergeCell ref="F188:I188"/>
    <mergeCell ref="L188:M188"/>
    <mergeCell ref="N188:Q188"/>
    <mergeCell ref="F190:I190"/>
    <mergeCell ref="L190:M190"/>
    <mergeCell ref="N190:Q190"/>
    <mergeCell ref="F191:I191"/>
    <mergeCell ref="F193:I193"/>
    <mergeCell ref="L193:M193"/>
    <mergeCell ref="N193:Q193"/>
    <mergeCell ref="F194:I194"/>
    <mergeCell ref="F195:I195"/>
    <mergeCell ref="L195:M195"/>
    <mergeCell ref="N195:Q195"/>
    <mergeCell ref="F196:I196"/>
    <mergeCell ref="L196:M196"/>
    <mergeCell ref="N196:Q196"/>
    <mergeCell ref="F197:I197"/>
    <mergeCell ref="F198:I198"/>
    <mergeCell ref="L198:M198"/>
    <mergeCell ref="N198:Q198"/>
    <mergeCell ref="F199:I199"/>
    <mergeCell ref="L199:M199"/>
    <mergeCell ref="N199:Q199"/>
    <mergeCell ref="F200:I200"/>
    <mergeCell ref="F201:I201"/>
    <mergeCell ref="L201:M201"/>
    <mergeCell ref="N201:Q201"/>
    <mergeCell ref="F202:I202"/>
    <mergeCell ref="F203:I203"/>
    <mergeCell ref="L203:M203"/>
    <mergeCell ref="N203:Q203"/>
    <mergeCell ref="F204:I204"/>
    <mergeCell ref="L204:M204"/>
    <mergeCell ref="N204:Q204"/>
    <mergeCell ref="F206:I206"/>
    <mergeCell ref="L206:M206"/>
    <mergeCell ref="N206:Q206"/>
    <mergeCell ref="F209:I209"/>
    <mergeCell ref="L209:M209"/>
    <mergeCell ref="N209:Q209"/>
    <mergeCell ref="F210:I210"/>
    <mergeCell ref="L210:M210"/>
    <mergeCell ref="N210:Q210"/>
    <mergeCell ref="F211:I211"/>
    <mergeCell ref="F212:I212"/>
    <mergeCell ref="L212:M212"/>
    <mergeCell ref="N212:Q212"/>
    <mergeCell ref="F213:I213"/>
    <mergeCell ref="F214:I214"/>
    <mergeCell ref="L214:M214"/>
    <mergeCell ref="N214:Q214"/>
    <mergeCell ref="F215:I215"/>
    <mergeCell ref="F216:I216"/>
    <mergeCell ref="L216:M216"/>
    <mergeCell ref="N216:Q216"/>
    <mergeCell ref="F217:I217"/>
    <mergeCell ref="F218:I218"/>
    <mergeCell ref="L218:M218"/>
    <mergeCell ref="N218:Q218"/>
    <mergeCell ref="F219:I219"/>
    <mergeCell ref="F220:I220"/>
    <mergeCell ref="L220:M220"/>
    <mergeCell ref="N220:Q220"/>
    <mergeCell ref="F221:I221"/>
    <mergeCell ref="L221:M221"/>
    <mergeCell ref="N221:Q221"/>
    <mergeCell ref="F222:I222"/>
    <mergeCell ref="F223:I223"/>
    <mergeCell ref="L223:M223"/>
    <mergeCell ref="N223:Q223"/>
    <mergeCell ref="F224:I224"/>
    <mergeCell ref="L224:M224"/>
    <mergeCell ref="N224:Q224"/>
    <mergeCell ref="F226:I226"/>
    <mergeCell ref="L226:M226"/>
    <mergeCell ref="N226:Q226"/>
    <mergeCell ref="F235:I235"/>
    <mergeCell ref="L235:M235"/>
    <mergeCell ref="N235:Q235"/>
    <mergeCell ref="F227:I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H1:K1"/>
    <mergeCell ref="S2:AC2"/>
    <mergeCell ref="F236:I236"/>
    <mergeCell ref="N122:Q122"/>
    <mergeCell ref="N123:Q123"/>
    <mergeCell ref="N124:Q124"/>
    <mergeCell ref="N140:Q140"/>
    <mergeCell ref="N150:Q150"/>
    <mergeCell ref="N162:Q162"/>
    <mergeCell ref="N165:Q165"/>
    <mergeCell ref="N189:Q189"/>
    <mergeCell ref="N192:Q192"/>
    <mergeCell ref="N205:Q205"/>
    <mergeCell ref="N207:Q207"/>
    <mergeCell ref="N208:Q208"/>
    <mergeCell ref="N225:Q225"/>
    <mergeCell ref="N231:Q231"/>
    <mergeCell ref="F232:I232"/>
    <mergeCell ref="L232:M232"/>
    <mergeCell ref="N232:Q232"/>
    <mergeCell ref="F233:I233"/>
    <mergeCell ref="F234:I234"/>
    <mergeCell ref="L234:M234"/>
    <mergeCell ref="N234:Q234"/>
  </mergeCells>
  <hyperlinks>
    <hyperlink ref="F1:G1" location="C2" display="1) Krycí list rozpočtu" xr:uid="{00000000-0004-0000-0700-000000000000}"/>
    <hyperlink ref="H1:K1" location="C86" display="2) Rekapitulace rozpočtu" xr:uid="{00000000-0004-0000-0700-000001000000}"/>
    <hyperlink ref="L1" location="C121" display="3) Rozpočet" xr:uid="{00000000-0004-0000-0700-000002000000}"/>
    <hyperlink ref="S1:T1" location="'Rekapitulace stavby'!C2" display="Rekapitulace stavby" xr:uid="{00000000-0004-0000-07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N143"/>
  <sheetViews>
    <sheetView showGridLines="0" workbookViewId="0">
      <pane ySplit="1" topLeftCell="A2" activePane="bottomLeft" state="frozen"/>
      <selection pane="bottomLeft" activeCell="AE136" sqref="AE13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7"/>
      <c r="B1" s="14"/>
      <c r="C1" s="14"/>
      <c r="D1" s="15" t="s">
        <v>1</v>
      </c>
      <c r="E1" s="14"/>
      <c r="F1" s="16" t="s">
        <v>119</v>
      </c>
      <c r="G1" s="16"/>
      <c r="H1" s="210" t="s">
        <v>120</v>
      </c>
      <c r="I1" s="210"/>
      <c r="J1" s="210"/>
      <c r="K1" s="210"/>
      <c r="L1" s="16" t="s">
        <v>121</v>
      </c>
      <c r="M1" s="14"/>
      <c r="N1" s="14"/>
      <c r="O1" s="15" t="s">
        <v>122</v>
      </c>
      <c r="P1" s="14"/>
      <c r="Q1" s="14"/>
      <c r="R1" s="14"/>
      <c r="S1" s="16" t="s">
        <v>123</v>
      </c>
      <c r="T1" s="16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20" t="s">
        <v>111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124</v>
      </c>
    </row>
    <row r="4" spans="1:66" ht="36.950000000000003" customHeight="1">
      <c r="B4" s="24"/>
      <c r="C4" s="185" t="s">
        <v>125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5"/>
      <c r="T4" s="19" t="s">
        <v>13</v>
      </c>
      <c r="AT4" s="20" t="s">
        <v>6</v>
      </c>
    </row>
    <row r="5" spans="1:66" ht="6.95" customHeight="1">
      <c r="B5" s="24"/>
      <c r="R5" s="25"/>
    </row>
    <row r="6" spans="1:66" ht="25.35" customHeight="1">
      <c r="B6" s="24"/>
      <c r="D6" s="29" t="s">
        <v>17</v>
      </c>
      <c r="F6" s="230" t="str">
        <f>'Rekapitulace stavby'!K6</f>
        <v>ÚPRAVA ATRIA U ZŠ HORYMÍROVA 100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R6" s="25"/>
    </row>
    <row r="7" spans="1:66" s="1" customFormat="1" ht="32.85" customHeight="1">
      <c r="B7" s="32"/>
      <c r="D7" s="28" t="s">
        <v>126</v>
      </c>
      <c r="F7" s="198" t="s">
        <v>944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R7" s="33"/>
    </row>
    <row r="8" spans="1:66" s="1" customFormat="1" ht="14.45" customHeight="1">
      <c r="B8" s="32"/>
      <c r="D8" s="29" t="s">
        <v>19</v>
      </c>
      <c r="F8" s="27" t="s">
        <v>20</v>
      </c>
      <c r="M8" s="29" t="s">
        <v>21</v>
      </c>
      <c r="O8" s="27" t="s">
        <v>20</v>
      </c>
      <c r="R8" s="33"/>
    </row>
    <row r="9" spans="1:66" s="1" customFormat="1" ht="14.45" customHeight="1">
      <c r="B9" s="32"/>
      <c r="D9" s="29" t="s">
        <v>22</v>
      </c>
      <c r="F9" s="27" t="s">
        <v>23</v>
      </c>
      <c r="M9" s="29" t="s">
        <v>24</v>
      </c>
      <c r="O9" s="221" t="str">
        <f>'Rekapitulace stavby'!AN8</f>
        <v>21. 7. 2021</v>
      </c>
      <c r="P9" s="221"/>
      <c r="R9" s="33"/>
    </row>
    <row r="10" spans="1:66" s="1" customFormat="1" ht="10.9" customHeight="1">
      <c r="B10" s="32"/>
      <c r="R10" s="33"/>
    </row>
    <row r="11" spans="1:66" s="1" customFormat="1" ht="14.45" customHeight="1">
      <c r="B11" s="32"/>
      <c r="D11" s="29" t="s">
        <v>26</v>
      </c>
      <c r="M11" s="29" t="s">
        <v>27</v>
      </c>
      <c r="O11" s="197" t="s">
        <v>28</v>
      </c>
      <c r="P11" s="197"/>
      <c r="R11" s="33"/>
    </row>
    <row r="12" spans="1:66" s="1" customFormat="1" ht="18" customHeight="1">
      <c r="B12" s="32"/>
      <c r="E12" s="27" t="s">
        <v>29</v>
      </c>
      <c r="M12" s="29" t="s">
        <v>30</v>
      </c>
      <c r="O12" s="197" t="s">
        <v>31</v>
      </c>
      <c r="P12" s="197"/>
      <c r="R12" s="33"/>
    </row>
    <row r="13" spans="1:66" s="1" customFormat="1" ht="6.95" customHeight="1">
      <c r="B13" s="32"/>
      <c r="R13" s="33"/>
    </row>
    <row r="14" spans="1:66" s="1" customFormat="1" ht="14.45" customHeight="1">
      <c r="B14" s="32"/>
      <c r="D14" s="29" t="s">
        <v>32</v>
      </c>
      <c r="M14" s="29" t="s">
        <v>27</v>
      </c>
      <c r="O14" s="197" t="str">
        <f>IF('Rekapitulace stavby'!AN13="","",'Rekapitulace stavby'!AN13)</f>
        <v/>
      </c>
      <c r="P14" s="197"/>
      <c r="R14" s="33"/>
    </row>
    <row r="15" spans="1:66" s="1" customFormat="1" ht="18" customHeight="1">
      <c r="B15" s="32"/>
      <c r="E15" s="27" t="str">
        <f>IF('Rekapitulace stavby'!E14="","",'Rekapitulace stavby'!E14)</f>
        <v xml:space="preserve"> </v>
      </c>
      <c r="M15" s="29" t="s">
        <v>30</v>
      </c>
      <c r="O15" s="197" t="str">
        <f>IF('Rekapitulace stavby'!AN14="","",'Rekapitulace stavby'!AN14)</f>
        <v/>
      </c>
      <c r="P15" s="197"/>
      <c r="R15" s="33"/>
    </row>
    <row r="16" spans="1:66" s="1" customFormat="1" ht="6.95" customHeight="1">
      <c r="B16" s="32"/>
      <c r="R16" s="33"/>
    </row>
    <row r="17" spans="2:18" s="1" customFormat="1" ht="14.45" customHeight="1">
      <c r="B17" s="32"/>
      <c r="D17" s="29" t="s">
        <v>34</v>
      </c>
      <c r="M17" s="29" t="s">
        <v>27</v>
      </c>
      <c r="O17" s="197" t="s">
        <v>35</v>
      </c>
      <c r="P17" s="197"/>
      <c r="R17" s="33"/>
    </row>
    <row r="18" spans="2:18" s="1" customFormat="1" ht="18" customHeight="1">
      <c r="B18" s="32"/>
      <c r="E18" s="27" t="s">
        <v>36</v>
      </c>
      <c r="M18" s="29" t="s">
        <v>30</v>
      </c>
      <c r="O18" s="197" t="s">
        <v>37</v>
      </c>
      <c r="P18" s="197"/>
      <c r="R18" s="33"/>
    </row>
    <row r="19" spans="2:18" s="1" customFormat="1" ht="6.95" customHeight="1">
      <c r="B19" s="32"/>
      <c r="R19" s="33"/>
    </row>
    <row r="20" spans="2:18" s="1" customFormat="1" ht="14.45" customHeight="1">
      <c r="B20" s="32"/>
      <c r="D20" s="29" t="s">
        <v>39</v>
      </c>
      <c r="M20" s="29" t="s">
        <v>27</v>
      </c>
      <c r="O20" s="197" t="s">
        <v>35</v>
      </c>
      <c r="P20" s="197"/>
      <c r="R20" s="33"/>
    </row>
    <row r="21" spans="2:18" s="1" customFormat="1" ht="18" customHeight="1">
      <c r="B21" s="32"/>
      <c r="E21" s="27" t="s">
        <v>40</v>
      </c>
      <c r="M21" s="29" t="s">
        <v>30</v>
      </c>
      <c r="O21" s="197" t="s">
        <v>37</v>
      </c>
      <c r="P21" s="197"/>
      <c r="R21" s="33"/>
    </row>
    <row r="22" spans="2:18" s="1" customFormat="1" ht="6.95" customHeight="1">
      <c r="B22" s="32"/>
      <c r="R22" s="33"/>
    </row>
    <row r="23" spans="2:18" s="1" customFormat="1" ht="14.45" customHeight="1">
      <c r="B23" s="32"/>
      <c r="D23" s="29" t="s">
        <v>41</v>
      </c>
      <c r="R23" s="33"/>
    </row>
    <row r="24" spans="2:18" s="1" customFormat="1" ht="16.5" customHeight="1">
      <c r="B24" s="32"/>
      <c r="E24" s="199" t="s">
        <v>20</v>
      </c>
      <c r="F24" s="199"/>
      <c r="G24" s="199"/>
      <c r="H24" s="199"/>
      <c r="I24" s="199"/>
      <c r="J24" s="199"/>
      <c r="K24" s="199"/>
      <c r="L24" s="199"/>
      <c r="R24" s="33"/>
    </row>
    <row r="25" spans="2:18" s="1" customFormat="1" ht="6.95" customHeight="1">
      <c r="B25" s="32"/>
      <c r="R25" s="33"/>
    </row>
    <row r="26" spans="2:18" s="1" customFormat="1" ht="6.95" customHeight="1">
      <c r="B26" s="32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R26" s="33"/>
    </row>
    <row r="27" spans="2:18" s="1" customFormat="1" ht="14.45" customHeight="1">
      <c r="B27" s="32"/>
      <c r="D27" s="97" t="s">
        <v>128</v>
      </c>
      <c r="M27" s="192">
        <f>N88</f>
        <v>0</v>
      </c>
      <c r="N27" s="192"/>
      <c r="O27" s="192"/>
      <c r="P27" s="192"/>
      <c r="R27" s="33"/>
    </row>
    <row r="28" spans="2:18" s="1" customFormat="1" ht="14.45" customHeight="1">
      <c r="B28" s="32"/>
      <c r="D28" s="31" t="s">
        <v>129</v>
      </c>
      <c r="M28" s="192">
        <f>N93</f>
        <v>0</v>
      </c>
      <c r="N28" s="192"/>
      <c r="O28" s="192"/>
      <c r="P28" s="192"/>
      <c r="R28" s="33"/>
    </row>
    <row r="29" spans="2:18" s="1" customFormat="1" ht="6.95" customHeight="1">
      <c r="B29" s="32"/>
      <c r="R29" s="33"/>
    </row>
    <row r="30" spans="2:18" s="1" customFormat="1" ht="25.35" customHeight="1">
      <c r="B30" s="32"/>
      <c r="D30" s="98" t="s">
        <v>44</v>
      </c>
      <c r="M30" s="237">
        <f>ROUND(M27+M28,2)</f>
        <v>0</v>
      </c>
      <c r="N30" s="229"/>
      <c r="O30" s="229"/>
      <c r="P30" s="229"/>
      <c r="R30" s="33"/>
    </row>
    <row r="31" spans="2:18" s="1" customFormat="1" ht="6.95" customHeight="1">
      <c r="B31" s="32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R31" s="33"/>
    </row>
    <row r="32" spans="2:18" s="1" customFormat="1" ht="14.45" customHeight="1">
      <c r="B32" s="32"/>
      <c r="D32" s="37" t="s">
        <v>45</v>
      </c>
      <c r="E32" s="37" t="s">
        <v>46</v>
      </c>
      <c r="F32" s="38">
        <v>0.21</v>
      </c>
      <c r="G32" s="99" t="s">
        <v>47</v>
      </c>
      <c r="H32" s="234">
        <f>ROUND((SUM(BE93:BE94)+SUM(BE112:BE142)), 2)</f>
        <v>0</v>
      </c>
      <c r="I32" s="229"/>
      <c r="J32" s="229"/>
      <c r="M32" s="234">
        <f>ROUND(ROUND((SUM(BE93:BE94)+SUM(BE112:BE142)), 2)*F32, 2)</f>
        <v>0</v>
      </c>
      <c r="N32" s="229"/>
      <c r="O32" s="229"/>
      <c r="P32" s="229"/>
      <c r="R32" s="33"/>
    </row>
    <row r="33" spans="2:18" s="1" customFormat="1" ht="14.45" customHeight="1">
      <c r="B33" s="32"/>
      <c r="E33" s="37" t="s">
        <v>48</v>
      </c>
      <c r="F33" s="38">
        <v>0.15</v>
      </c>
      <c r="G33" s="99" t="s">
        <v>47</v>
      </c>
      <c r="H33" s="234">
        <f>ROUND((SUM(BF93:BF94)+SUM(BF112:BF142)), 2)</f>
        <v>0</v>
      </c>
      <c r="I33" s="229"/>
      <c r="J33" s="229"/>
      <c r="M33" s="234">
        <f>ROUND(ROUND((SUM(BF93:BF94)+SUM(BF112:BF142)), 2)*F33, 2)</f>
        <v>0</v>
      </c>
      <c r="N33" s="229"/>
      <c r="O33" s="229"/>
      <c r="P33" s="229"/>
      <c r="R33" s="33"/>
    </row>
    <row r="34" spans="2:18" s="1" customFormat="1" ht="14.45" hidden="1" customHeight="1">
      <c r="B34" s="32"/>
      <c r="E34" s="37" t="s">
        <v>49</v>
      </c>
      <c r="F34" s="38">
        <v>0.21</v>
      </c>
      <c r="G34" s="99" t="s">
        <v>47</v>
      </c>
      <c r="H34" s="234">
        <f>ROUND((SUM(BG93:BG94)+SUM(BG112:BG142)), 2)</f>
        <v>0</v>
      </c>
      <c r="I34" s="229"/>
      <c r="J34" s="229"/>
      <c r="M34" s="234">
        <v>0</v>
      </c>
      <c r="N34" s="229"/>
      <c r="O34" s="229"/>
      <c r="P34" s="229"/>
      <c r="R34" s="33"/>
    </row>
    <row r="35" spans="2:18" s="1" customFormat="1" ht="14.45" hidden="1" customHeight="1">
      <c r="B35" s="32"/>
      <c r="E35" s="37" t="s">
        <v>50</v>
      </c>
      <c r="F35" s="38">
        <v>0.15</v>
      </c>
      <c r="G35" s="99" t="s">
        <v>47</v>
      </c>
      <c r="H35" s="234">
        <f>ROUND((SUM(BH93:BH94)+SUM(BH112:BH142)), 2)</f>
        <v>0</v>
      </c>
      <c r="I35" s="229"/>
      <c r="J35" s="229"/>
      <c r="M35" s="234">
        <v>0</v>
      </c>
      <c r="N35" s="229"/>
      <c r="O35" s="229"/>
      <c r="P35" s="229"/>
      <c r="R35" s="33"/>
    </row>
    <row r="36" spans="2:18" s="1" customFormat="1" ht="14.45" hidden="1" customHeight="1">
      <c r="B36" s="32"/>
      <c r="E36" s="37" t="s">
        <v>51</v>
      </c>
      <c r="F36" s="38">
        <v>0</v>
      </c>
      <c r="G36" s="99" t="s">
        <v>47</v>
      </c>
      <c r="H36" s="234">
        <f>ROUND((SUM(BI93:BI94)+SUM(BI112:BI142)), 2)</f>
        <v>0</v>
      </c>
      <c r="I36" s="229"/>
      <c r="J36" s="229"/>
      <c r="M36" s="234">
        <v>0</v>
      </c>
      <c r="N36" s="229"/>
      <c r="O36" s="229"/>
      <c r="P36" s="229"/>
      <c r="R36" s="33"/>
    </row>
    <row r="37" spans="2:18" s="1" customFormat="1" ht="6.95" customHeight="1">
      <c r="B37" s="32"/>
      <c r="R37" s="33"/>
    </row>
    <row r="38" spans="2:18" s="1" customFormat="1" ht="25.35" customHeight="1">
      <c r="B38" s="32"/>
      <c r="C38" s="96"/>
      <c r="D38" s="100" t="s">
        <v>52</v>
      </c>
      <c r="E38" s="68"/>
      <c r="F38" s="68"/>
      <c r="G38" s="101" t="s">
        <v>53</v>
      </c>
      <c r="H38" s="102" t="s">
        <v>54</v>
      </c>
      <c r="I38" s="68"/>
      <c r="J38" s="68"/>
      <c r="K38" s="68"/>
      <c r="L38" s="235">
        <f>SUM(M30:M36)</f>
        <v>0</v>
      </c>
      <c r="M38" s="235"/>
      <c r="N38" s="235"/>
      <c r="O38" s="235"/>
      <c r="P38" s="236"/>
      <c r="Q38" s="96"/>
      <c r="R38" s="33"/>
    </row>
    <row r="39" spans="2:18" s="1" customFormat="1" ht="14.45" customHeight="1">
      <c r="B39" s="32"/>
      <c r="R39" s="33"/>
    </row>
    <row r="40" spans="2:18" s="1" customFormat="1" ht="14.45" customHeight="1">
      <c r="B40" s="32"/>
      <c r="R40" s="33"/>
    </row>
    <row r="41" spans="2:18">
      <c r="B41" s="24"/>
      <c r="R41" s="25"/>
    </row>
    <row r="42" spans="2:18">
      <c r="B42" s="24"/>
      <c r="R42" s="25"/>
    </row>
    <row r="43" spans="2:18">
      <c r="B43" s="24"/>
      <c r="R43" s="25"/>
    </row>
    <row r="44" spans="2:18">
      <c r="B44" s="24"/>
      <c r="R44" s="25"/>
    </row>
    <row r="45" spans="2:18">
      <c r="B45" s="24"/>
      <c r="R45" s="25"/>
    </row>
    <row r="46" spans="2:18">
      <c r="B46" s="24"/>
      <c r="R46" s="25"/>
    </row>
    <row r="47" spans="2:18">
      <c r="B47" s="24"/>
      <c r="R47" s="25"/>
    </row>
    <row r="48" spans="2:18">
      <c r="B48" s="24"/>
      <c r="R48" s="25"/>
    </row>
    <row r="49" spans="2:18">
      <c r="B49" s="24"/>
      <c r="R49" s="25"/>
    </row>
    <row r="50" spans="2:18" s="1" customFormat="1" ht="15">
      <c r="B50" s="32"/>
      <c r="D50" s="45" t="s">
        <v>55</v>
      </c>
      <c r="E50" s="46"/>
      <c r="F50" s="46"/>
      <c r="G50" s="46"/>
      <c r="H50" s="47"/>
      <c r="J50" s="45" t="s">
        <v>56</v>
      </c>
      <c r="K50" s="46"/>
      <c r="L50" s="46"/>
      <c r="M50" s="46"/>
      <c r="N50" s="46"/>
      <c r="O50" s="46"/>
      <c r="P50" s="47"/>
      <c r="R50" s="33"/>
    </row>
    <row r="51" spans="2:18">
      <c r="B51" s="24"/>
      <c r="D51" s="48"/>
      <c r="H51" s="49"/>
      <c r="J51" s="48"/>
      <c r="P51" s="49"/>
      <c r="R51" s="25"/>
    </row>
    <row r="52" spans="2:18">
      <c r="B52" s="24"/>
      <c r="D52" s="48"/>
      <c r="H52" s="49"/>
      <c r="J52" s="48"/>
      <c r="P52" s="49"/>
      <c r="R52" s="25"/>
    </row>
    <row r="53" spans="2:18">
      <c r="B53" s="24"/>
      <c r="D53" s="48"/>
      <c r="H53" s="49"/>
      <c r="J53" s="48"/>
      <c r="P53" s="49"/>
      <c r="R53" s="25"/>
    </row>
    <row r="54" spans="2:18">
      <c r="B54" s="24"/>
      <c r="D54" s="48"/>
      <c r="H54" s="49"/>
      <c r="J54" s="48"/>
      <c r="P54" s="49"/>
      <c r="R54" s="25"/>
    </row>
    <row r="55" spans="2:18">
      <c r="B55" s="24"/>
      <c r="D55" s="48"/>
      <c r="H55" s="49"/>
      <c r="J55" s="48"/>
      <c r="P55" s="49"/>
      <c r="R55" s="25"/>
    </row>
    <row r="56" spans="2:18">
      <c r="B56" s="24"/>
      <c r="D56" s="48"/>
      <c r="H56" s="49"/>
      <c r="J56" s="48"/>
      <c r="P56" s="49"/>
      <c r="R56" s="25"/>
    </row>
    <row r="57" spans="2:18">
      <c r="B57" s="24"/>
      <c r="D57" s="48"/>
      <c r="H57" s="49"/>
      <c r="J57" s="48"/>
      <c r="P57" s="49"/>
      <c r="R57" s="25"/>
    </row>
    <row r="58" spans="2:18">
      <c r="B58" s="24"/>
      <c r="D58" s="48"/>
      <c r="H58" s="49"/>
      <c r="J58" s="48"/>
      <c r="P58" s="49"/>
      <c r="R58" s="25"/>
    </row>
    <row r="59" spans="2:18" s="1" customFormat="1" ht="15">
      <c r="B59" s="32"/>
      <c r="D59" s="50" t="s">
        <v>57</v>
      </c>
      <c r="E59" s="51"/>
      <c r="F59" s="51"/>
      <c r="G59" s="52" t="s">
        <v>58</v>
      </c>
      <c r="H59" s="53"/>
      <c r="J59" s="50" t="s">
        <v>57</v>
      </c>
      <c r="K59" s="51"/>
      <c r="L59" s="51"/>
      <c r="M59" s="51"/>
      <c r="N59" s="52" t="s">
        <v>58</v>
      </c>
      <c r="O59" s="51"/>
      <c r="P59" s="53"/>
      <c r="R59" s="33"/>
    </row>
    <row r="60" spans="2:18">
      <c r="B60" s="24"/>
      <c r="R60" s="25"/>
    </row>
    <row r="61" spans="2:18" s="1" customFormat="1" ht="15">
      <c r="B61" s="32"/>
      <c r="D61" s="45" t="s">
        <v>59</v>
      </c>
      <c r="E61" s="46"/>
      <c r="F61" s="46"/>
      <c r="G61" s="46"/>
      <c r="H61" s="47"/>
      <c r="J61" s="45" t="s">
        <v>60</v>
      </c>
      <c r="K61" s="46"/>
      <c r="L61" s="46"/>
      <c r="M61" s="46"/>
      <c r="N61" s="46"/>
      <c r="O61" s="46"/>
      <c r="P61" s="47"/>
      <c r="R61" s="33"/>
    </row>
    <row r="62" spans="2:18">
      <c r="B62" s="24"/>
      <c r="D62" s="48"/>
      <c r="H62" s="49"/>
      <c r="J62" s="48"/>
      <c r="P62" s="49"/>
      <c r="R62" s="25"/>
    </row>
    <row r="63" spans="2:18">
      <c r="B63" s="24"/>
      <c r="D63" s="48"/>
      <c r="H63" s="49"/>
      <c r="J63" s="48"/>
      <c r="P63" s="49"/>
      <c r="R63" s="25"/>
    </row>
    <row r="64" spans="2:18">
      <c r="B64" s="24"/>
      <c r="D64" s="48"/>
      <c r="H64" s="49"/>
      <c r="J64" s="48"/>
      <c r="P64" s="49"/>
      <c r="R64" s="25"/>
    </row>
    <row r="65" spans="2:18">
      <c r="B65" s="24"/>
      <c r="D65" s="48"/>
      <c r="H65" s="49"/>
      <c r="J65" s="48"/>
      <c r="P65" s="49"/>
      <c r="R65" s="25"/>
    </row>
    <row r="66" spans="2:18">
      <c r="B66" s="24"/>
      <c r="D66" s="48"/>
      <c r="H66" s="49"/>
      <c r="J66" s="48"/>
      <c r="P66" s="49"/>
      <c r="R66" s="25"/>
    </row>
    <row r="67" spans="2:18">
      <c r="B67" s="24"/>
      <c r="D67" s="48"/>
      <c r="H67" s="49"/>
      <c r="J67" s="48"/>
      <c r="P67" s="49"/>
      <c r="R67" s="25"/>
    </row>
    <row r="68" spans="2:18">
      <c r="B68" s="24"/>
      <c r="D68" s="48"/>
      <c r="H68" s="49"/>
      <c r="J68" s="48"/>
      <c r="P68" s="49"/>
      <c r="R68" s="25"/>
    </row>
    <row r="69" spans="2:18">
      <c r="B69" s="24"/>
      <c r="D69" s="48"/>
      <c r="H69" s="49"/>
      <c r="J69" s="48"/>
      <c r="P69" s="49"/>
      <c r="R69" s="25"/>
    </row>
    <row r="70" spans="2:18" s="1" customFormat="1" ht="15">
      <c r="B70" s="32"/>
      <c r="D70" s="50" t="s">
        <v>57</v>
      </c>
      <c r="E70" s="51"/>
      <c r="F70" s="51"/>
      <c r="G70" s="52" t="s">
        <v>58</v>
      </c>
      <c r="H70" s="53"/>
      <c r="J70" s="50" t="s">
        <v>57</v>
      </c>
      <c r="K70" s="51"/>
      <c r="L70" s="51"/>
      <c r="M70" s="51"/>
      <c r="N70" s="52" t="s">
        <v>58</v>
      </c>
      <c r="O70" s="51"/>
      <c r="P70" s="53"/>
      <c r="R70" s="33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2"/>
      <c r="C76" s="185" t="s">
        <v>130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3"/>
    </row>
    <row r="77" spans="2:18" s="1" customFormat="1" ht="6.95" customHeight="1">
      <c r="B77" s="32"/>
      <c r="R77" s="33"/>
    </row>
    <row r="78" spans="2:18" s="1" customFormat="1" ht="30" customHeight="1">
      <c r="B78" s="32"/>
      <c r="C78" s="29" t="s">
        <v>17</v>
      </c>
      <c r="F78" s="230" t="str">
        <f>F6</f>
        <v>ÚPRAVA ATRIA U ZŠ HORYMÍROVA 100</v>
      </c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R78" s="33"/>
    </row>
    <row r="79" spans="2:18" s="1" customFormat="1" ht="36.950000000000003" customHeight="1">
      <c r="B79" s="32"/>
      <c r="C79" s="63" t="s">
        <v>126</v>
      </c>
      <c r="F79" s="187" t="str">
        <f>F7</f>
        <v>SO.08 - Zeleň a zatravnění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R79" s="33"/>
    </row>
    <row r="80" spans="2:18" s="1" customFormat="1" ht="6.95" customHeight="1">
      <c r="B80" s="32"/>
      <c r="R80" s="33"/>
    </row>
    <row r="81" spans="2:47" s="1" customFormat="1" ht="18" customHeight="1">
      <c r="B81" s="32"/>
      <c r="C81" s="29" t="s">
        <v>22</v>
      </c>
      <c r="F81" s="27" t="str">
        <f>F9</f>
        <v>ZŠ HORYMÍROVA 2978/100</v>
      </c>
      <c r="K81" s="29" t="s">
        <v>24</v>
      </c>
      <c r="M81" s="221" t="str">
        <f>IF(O9="","",O9)</f>
        <v>21. 7. 2021</v>
      </c>
      <c r="N81" s="221"/>
      <c r="O81" s="221"/>
      <c r="P81" s="221"/>
      <c r="R81" s="33"/>
    </row>
    <row r="82" spans="2:47" s="1" customFormat="1" ht="6.95" customHeight="1">
      <c r="B82" s="32"/>
      <c r="R82" s="33"/>
    </row>
    <row r="83" spans="2:47" s="1" customFormat="1" ht="15">
      <c r="B83" s="32"/>
      <c r="C83" s="29" t="s">
        <v>26</v>
      </c>
      <c r="F83" s="27" t="str">
        <f>E12</f>
        <v>ÚMOb OSTRAVA-JIH</v>
      </c>
      <c r="K83" s="29" t="s">
        <v>34</v>
      </c>
      <c r="M83" s="197" t="str">
        <f>E18</f>
        <v>BYVAST pro s.r.o. - ING.VENDULA KVAPILOVÁ</v>
      </c>
      <c r="N83" s="197"/>
      <c r="O83" s="197"/>
      <c r="P83" s="197"/>
      <c r="Q83" s="197"/>
      <c r="R83" s="33"/>
    </row>
    <row r="84" spans="2:47" s="1" customFormat="1" ht="14.45" customHeight="1">
      <c r="B84" s="32"/>
      <c r="C84" s="29" t="s">
        <v>32</v>
      </c>
      <c r="F84" s="27" t="str">
        <f>IF(E15="","",E15)</f>
        <v xml:space="preserve"> </v>
      </c>
      <c r="K84" s="29" t="s">
        <v>39</v>
      </c>
      <c r="M84" s="197" t="str">
        <f>E21</f>
        <v>BYVAST pro s.r.o.</v>
      </c>
      <c r="N84" s="197"/>
      <c r="O84" s="197"/>
      <c r="P84" s="197"/>
      <c r="Q84" s="197"/>
      <c r="R84" s="33"/>
    </row>
    <row r="85" spans="2:47" s="1" customFormat="1" ht="10.35" customHeight="1">
      <c r="B85" s="32"/>
      <c r="R85" s="33"/>
    </row>
    <row r="86" spans="2:47" s="1" customFormat="1" ht="29.25" customHeight="1">
      <c r="B86" s="32"/>
      <c r="C86" s="232" t="s">
        <v>131</v>
      </c>
      <c r="D86" s="233"/>
      <c r="E86" s="233"/>
      <c r="F86" s="233"/>
      <c r="G86" s="233"/>
      <c r="H86" s="96"/>
      <c r="I86" s="96"/>
      <c r="J86" s="96"/>
      <c r="K86" s="96"/>
      <c r="L86" s="96"/>
      <c r="M86" s="96"/>
      <c r="N86" s="232" t="s">
        <v>132</v>
      </c>
      <c r="O86" s="233"/>
      <c r="P86" s="233"/>
      <c r="Q86" s="233"/>
      <c r="R86" s="33"/>
    </row>
    <row r="87" spans="2:47" s="1" customFormat="1" ht="10.35" customHeight="1">
      <c r="B87" s="32"/>
      <c r="R87" s="33"/>
    </row>
    <row r="88" spans="2:47" s="1" customFormat="1" ht="29.25" customHeight="1">
      <c r="B88" s="32"/>
      <c r="C88" s="103" t="s">
        <v>133</v>
      </c>
      <c r="N88" s="164">
        <f>N112</f>
        <v>0</v>
      </c>
      <c r="O88" s="227"/>
      <c r="P88" s="227"/>
      <c r="Q88" s="227"/>
      <c r="R88" s="33"/>
      <c r="AU88" s="20" t="s">
        <v>134</v>
      </c>
    </row>
    <row r="89" spans="2:47" s="6" customFormat="1" ht="24.95" customHeight="1">
      <c r="B89" s="104"/>
      <c r="D89" s="105" t="s">
        <v>135</v>
      </c>
      <c r="N89" s="205">
        <f>N113</f>
        <v>0</v>
      </c>
      <c r="O89" s="224"/>
      <c r="P89" s="224"/>
      <c r="Q89" s="224"/>
      <c r="R89" s="106"/>
    </row>
    <row r="90" spans="2:47" s="7" customFormat="1" ht="19.899999999999999" customHeight="1">
      <c r="B90" s="107"/>
      <c r="D90" s="108" t="s">
        <v>136</v>
      </c>
      <c r="N90" s="225">
        <f>N114</f>
        <v>0</v>
      </c>
      <c r="O90" s="226"/>
      <c r="P90" s="226"/>
      <c r="Q90" s="226"/>
      <c r="R90" s="109"/>
    </row>
    <row r="91" spans="2:47" s="7" customFormat="1" ht="19.899999999999999" customHeight="1">
      <c r="B91" s="107"/>
      <c r="D91" s="108" t="s">
        <v>325</v>
      </c>
      <c r="N91" s="225">
        <f>N141</f>
        <v>0</v>
      </c>
      <c r="O91" s="226"/>
      <c r="P91" s="226"/>
      <c r="Q91" s="226"/>
      <c r="R91" s="109"/>
    </row>
    <row r="92" spans="2:47" s="1" customFormat="1" ht="21.75" customHeight="1">
      <c r="B92" s="32"/>
      <c r="R92" s="33"/>
    </row>
    <row r="93" spans="2:47" s="1" customFormat="1" ht="29.25" customHeight="1">
      <c r="B93" s="32"/>
      <c r="C93" s="103" t="s">
        <v>139</v>
      </c>
      <c r="N93" s="227">
        <v>0</v>
      </c>
      <c r="O93" s="228"/>
      <c r="P93" s="228"/>
      <c r="Q93" s="228"/>
      <c r="R93" s="33"/>
      <c r="T93" s="110"/>
      <c r="U93" s="111" t="s">
        <v>45</v>
      </c>
    </row>
    <row r="94" spans="2:47" s="1" customFormat="1" ht="18" customHeight="1">
      <c r="B94" s="32"/>
      <c r="R94" s="33"/>
    </row>
    <row r="95" spans="2:47" s="1" customFormat="1" ht="29.25" customHeight="1">
      <c r="B95" s="32"/>
      <c r="C95" s="95" t="s">
        <v>118</v>
      </c>
      <c r="D95" s="96"/>
      <c r="E95" s="96"/>
      <c r="F95" s="96"/>
      <c r="G95" s="96"/>
      <c r="H95" s="96"/>
      <c r="I95" s="96"/>
      <c r="J95" s="96"/>
      <c r="K95" s="96"/>
      <c r="L95" s="165">
        <f>ROUND(SUM(N88+N93),2)</f>
        <v>0</v>
      </c>
      <c r="M95" s="165"/>
      <c r="N95" s="165"/>
      <c r="O95" s="165"/>
      <c r="P95" s="165"/>
      <c r="Q95" s="165"/>
      <c r="R95" s="33"/>
    </row>
    <row r="96" spans="2:47" s="1" customFormat="1" ht="6.95" customHeight="1"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6"/>
    </row>
    <row r="100" spans="2:63" s="1" customFormat="1" ht="6.95" customHeight="1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9"/>
    </row>
    <row r="101" spans="2:63" s="1" customFormat="1" ht="36.950000000000003" customHeight="1">
      <c r="B101" s="32"/>
      <c r="C101" s="185" t="s">
        <v>140</v>
      </c>
      <c r="D101" s="229"/>
      <c r="E101" s="229"/>
      <c r="F101" s="229"/>
      <c r="G101" s="229"/>
      <c r="H101" s="229"/>
      <c r="I101" s="229"/>
      <c r="J101" s="229"/>
      <c r="K101" s="229"/>
      <c r="L101" s="229"/>
      <c r="M101" s="229"/>
      <c r="N101" s="229"/>
      <c r="O101" s="229"/>
      <c r="P101" s="229"/>
      <c r="Q101" s="229"/>
      <c r="R101" s="33"/>
    </row>
    <row r="102" spans="2:63" s="1" customFormat="1" ht="6.95" customHeight="1">
      <c r="B102" s="32"/>
      <c r="R102" s="33"/>
    </row>
    <row r="103" spans="2:63" s="1" customFormat="1" ht="30" customHeight="1">
      <c r="B103" s="32"/>
      <c r="C103" s="29" t="s">
        <v>17</v>
      </c>
      <c r="F103" s="230" t="str">
        <f>F6</f>
        <v>ÚPRAVA ATRIA U ZŠ HORYMÍROVA 100</v>
      </c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R103" s="33"/>
    </row>
    <row r="104" spans="2:63" s="1" customFormat="1" ht="36.950000000000003" customHeight="1">
      <c r="B104" s="32"/>
      <c r="C104" s="63" t="s">
        <v>126</v>
      </c>
      <c r="F104" s="187" t="str">
        <f>F7</f>
        <v>SO.08 - Zeleň a zatravnění</v>
      </c>
      <c r="G104" s="229"/>
      <c r="H104" s="229"/>
      <c r="I104" s="229"/>
      <c r="J104" s="229"/>
      <c r="K104" s="229"/>
      <c r="L104" s="229"/>
      <c r="M104" s="229"/>
      <c r="N104" s="229"/>
      <c r="O104" s="229"/>
      <c r="P104" s="229"/>
      <c r="R104" s="33"/>
    </row>
    <row r="105" spans="2:63" s="1" customFormat="1" ht="6.95" customHeight="1">
      <c r="B105" s="32"/>
      <c r="R105" s="33"/>
    </row>
    <row r="106" spans="2:63" s="1" customFormat="1" ht="18" customHeight="1">
      <c r="B106" s="32"/>
      <c r="C106" s="29" t="s">
        <v>22</v>
      </c>
      <c r="F106" s="27" t="str">
        <f>F9</f>
        <v>ZŠ HORYMÍROVA 2978/100</v>
      </c>
      <c r="K106" s="29" t="s">
        <v>24</v>
      </c>
      <c r="M106" s="221" t="str">
        <f>IF(O9="","",O9)</f>
        <v>21. 7. 2021</v>
      </c>
      <c r="N106" s="221"/>
      <c r="O106" s="221"/>
      <c r="P106" s="221"/>
      <c r="R106" s="33"/>
    </row>
    <row r="107" spans="2:63" s="1" customFormat="1" ht="6.95" customHeight="1">
      <c r="B107" s="32"/>
      <c r="R107" s="33"/>
    </row>
    <row r="108" spans="2:63" s="1" customFormat="1" ht="15">
      <c r="B108" s="32"/>
      <c r="C108" s="29" t="s">
        <v>26</v>
      </c>
      <c r="F108" s="27" t="str">
        <f>E12</f>
        <v>ÚMOb OSTRAVA-JIH</v>
      </c>
      <c r="K108" s="29" t="s">
        <v>34</v>
      </c>
      <c r="M108" s="197" t="str">
        <f>E18</f>
        <v>BYVAST pro s.r.o. - ING.VENDULA KVAPILOVÁ</v>
      </c>
      <c r="N108" s="197"/>
      <c r="O108" s="197"/>
      <c r="P108" s="197"/>
      <c r="Q108" s="197"/>
      <c r="R108" s="33"/>
    </row>
    <row r="109" spans="2:63" s="1" customFormat="1" ht="14.45" customHeight="1">
      <c r="B109" s="32"/>
      <c r="C109" s="29" t="s">
        <v>32</v>
      </c>
      <c r="F109" s="27" t="str">
        <f>IF(E15="","",E15)</f>
        <v xml:space="preserve"> </v>
      </c>
      <c r="K109" s="29" t="s">
        <v>39</v>
      </c>
      <c r="M109" s="197" t="str">
        <f>E21</f>
        <v>BYVAST pro s.r.o.</v>
      </c>
      <c r="N109" s="197"/>
      <c r="O109" s="197"/>
      <c r="P109" s="197"/>
      <c r="Q109" s="197"/>
      <c r="R109" s="33"/>
    </row>
    <row r="110" spans="2:63" s="1" customFormat="1" ht="10.35" customHeight="1">
      <c r="B110" s="32"/>
      <c r="R110" s="33"/>
    </row>
    <row r="111" spans="2:63" s="8" customFormat="1" ht="29.25" customHeight="1">
      <c r="B111" s="112"/>
      <c r="C111" s="113" t="s">
        <v>141</v>
      </c>
      <c r="D111" s="114" t="s">
        <v>142</v>
      </c>
      <c r="E111" s="114" t="s">
        <v>63</v>
      </c>
      <c r="F111" s="222" t="s">
        <v>143</v>
      </c>
      <c r="G111" s="222"/>
      <c r="H111" s="222"/>
      <c r="I111" s="222"/>
      <c r="J111" s="114" t="s">
        <v>144</v>
      </c>
      <c r="K111" s="114" t="s">
        <v>145</v>
      </c>
      <c r="L111" s="222" t="s">
        <v>146</v>
      </c>
      <c r="M111" s="222"/>
      <c r="N111" s="222" t="s">
        <v>132</v>
      </c>
      <c r="O111" s="222"/>
      <c r="P111" s="222"/>
      <c r="Q111" s="223"/>
      <c r="R111" s="115"/>
      <c r="T111" s="69" t="s">
        <v>147</v>
      </c>
      <c r="U111" s="70" t="s">
        <v>45</v>
      </c>
      <c r="V111" s="70" t="s">
        <v>148</v>
      </c>
      <c r="W111" s="70" t="s">
        <v>149</v>
      </c>
      <c r="X111" s="70" t="s">
        <v>150</v>
      </c>
      <c r="Y111" s="70" t="s">
        <v>151</v>
      </c>
      <c r="Z111" s="70" t="s">
        <v>152</v>
      </c>
      <c r="AA111" s="71" t="s">
        <v>153</v>
      </c>
    </row>
    <row r="112" spans="2:63" s="1" customFormat="1" ht="29.25" customHeight="1">
      <c r="B112" s="32"/>
      <c r="C112" s="73" t="s">
        <v>128</v>
      </c>
      <c r="N112" s="202">
        <f>BK112</f>
        <v>0</v>
      </c>
      <c r="O112" s="203"/>
      <c r="P112" s="203"/>
      <c r="Q112" s="203"/>
      <c r="R112" s="33"/>
      <c r="T112" s="72"/>
      <c r="U112" s="46"/>
      <c r="V112" s="46"/>
      <c r="W112" s="116">
        <f>W113</f>
        <v>127.09376</v>
      </c>
      <c r="X112" s="46"/>
      <c r="Y112" s="116">
        <f>Y113</f>
        <v>7.0620750000000001</v>
      </c>
      <c r="Z112" s="46"/>
      <c r="AA112" s="117">
        <f>AA113</f>
        <v>0</v>
      </c>
      <c r="AT112" s="20" t="s">
        <v>80</v>
      </c>
      <c r="AU112" s="20" t="s">
        <v>134</v>
      </c>
      <c r="BK112" s="118">
        <f>BK113</f>
        <v>0</v>
      </c>
    </row>
    <row r="113" spans="2:65" s="9" customFormat="1" ht="37.35" customHeight="1">
      <c r="B113" s="119"/>
      <c r="D113" s="120" t="s">
        <v>135</v>
      </c>
      <c r="E113" s="120"/>
      <c r="F113" s="120"/>
      <c r="G113" s="120"/>
      <c r="H113" s="120"/>
      <c r="I113" s="120"/>
      <c r="J113" s="120"/>
      <c r="K113" s="120"/>
      <c r="L113" s="120"/>
      <c r="M113" s="120"/>
      <c r="N113" s="204">
        <f>BK113</f>
        <v>0</v>
      </c>
      <c r="O113" s="205"/>
      <c r="P113" s="205"/>
      <c r="Q113" s="205"/>
      <c r="R113" s="121"/>
      <c r="T113" s="122"/>
      <c r="W113" s="123">
        <f>W114+W141</f>
        <v>127.09376</v>
      </c>
      <c r="Y113" s="123">
        <f>Y114+Y141</f>
        <v>7.0620750000000001</v>
      </c>
      <c r="AA113" s="124">
        <f>AA114+AA141</f>
        <v>0</v>
      </c>
      <c r="AR113" s="125" t="s">
        <v>89</v>
      </c>
      <c r="AT113" s="126" t="s">
        <v>80</v>
      </c>
      <c r="AU113" s="126" t="s">
        <v>81</v>
      </c>
      <c r="AY113" s="125" t="s">
        <v>154</v>
      </c>
      <c r="BK113" s="127">
        <f>BK114+BK141</f>
        <v>0</v>
      </c>
    </row>
    <row r="114" spans="2:65" s="9" customFormat="1" ht="19.899999999999999" customHeight="1">
      <c r="B114" s="119"/>
      <c r="D114" s="128" t="s">
        <v>136</v>
      </c>
      <c r="E114" s="128"/>
      <c r="F114" s="128"/>
      <c r="G114" s="128"/>
      <c r="H114" s="128"/>
      <c r="I114" s="128"/>
      <c r="J114" s="128"/>
      <c r="K114" s="128"/>
      <c r="L114" s="128"/>
      <c r="M114" s="128"/>
      <c r="N114" s="206">
        <f>BK114</f>
        <v>0</v>
      </c>
      <c r="O114" s="207"/>
      <c r="P114" s="207"/>
      <c r="Q114" s="207"/>
      <c r="R114" s="121"/>
      <c r="T114" s="122"/>
      <c r="W114" s="123">
        <f>SUM(W115:W140)</f>
        <v>102.1649</v>
      </c>
      <c r="Y114" s="123">
        <f>SUM(Y115:Y140)</f>
        <v>7.0620750000000001</v>
      </c>
      <c r="AA114" s="124">
        <f>SUM(AA115:AA140)</f>
        <v>0</v>
      </c>
      <c r="AR114" s="125" t="s">
        <v>89</v>
      </c>
      <c r="AT114" s="126" t="s">
        <v>80</v>
      </c>
      <c r="AU114" s="126" t="s">
        <v>89</v>
      </c>
      <c r="AY114" s="125" t="s">
        <v>154</v>
      </c>
      <c r="BK114" s="127">
        <f>SUM(BK115:BK140)</f>
        <v>0</v>
      </c>
    </row>
    <row r="115" spans="2:65" s="1" customFormat="1" ht="25.5" customHeight="1">
      <c r="B115" s="32"/>
      <c r="C115" s="129" t="s">
        <v>89</v>
      </c>
      <c r="D115" s="129" t="s">
        <v>155</v>
      </c>
      <c r="E115" s="130" t="s">
        <v>945</v>
      </c>
      <c r="F115" s="211" t="s">
        <v>946</v>
      </c>
      <c r="G115" s="211"/>
      <c r="H115" s="211"/>
      <c r="I115" s="211"/>
      <c r="J115" s="131" t="s">
        <v>285</v>
      </c>
      <c r="K115" s="132">
        <v>17.728000000000002</v>
      </c>
      <c r="L115" s="212"/>
      <c r="M115" s="212"/>
      <c r="N115" s="212">
        <f>ROUND(L115*K115,2)</f>
        <v>0</v>
      </c>
      <c r="O115" s="212"/>
      <c r="P115" s="212"/>
      <c r="Q115" s="212"/>
      <c r="R115" s="33"/>
      <c r="T115" s="133" t="s">
        <v>20</v>
      </c>
      <c r="U115" s="39" t="s">
        <v>46</v>
      </c>
      <c r="V115" s="134">
        <v>0</v>
      </c>
      <c r="W115" s="134">
        <f>V115*K115</f>
        <v>0</v>
      </c>
      <c r="X115" s="134">
        <v>0</v>
      </c>
      <c r="Y115" s="134">
        <f>X115*K115</f>
        <v>0</v>
      </c>
      <c r="Z115" s="134">
        <v>0</v>
      </c>
      <c r="AA115" s="135">
        <f>Z115*K115</f>
        <v>0</v>
      </c>
      <c r="AR115" s="20" t="s">
        <v>159</v>
      </c>
      <c r="AT115" s="20" t="s">
        <v>155</v>
      </c>
      <c r="AU115" s="20" t="s">
        <v>124</v>
      </c>
      <c r="AY115" s="20" t="s">
        <v>154</v>
      </c>
      <c r="BE115" s="136">
        <f>IF(U115="základní",N115,0)</f>
        <v>0</v>
      </c>
      <c r="BF115" s="136">
        <f>IF(U115="snížená",N115,0)</f>
        <v>0</v>
      </c>
      <c r="BG115" s="136">
        <f>IF(U115="zákl. přenesená",N115,0)</f>
        <v>0</v>
      </c>
      <c r="BH115" s="136">
        <f>IF(U115="sníž. přenesená",N115,0)</f>
        <v>0</v>
      </c>
      <c r="BI115" s="136">
        <f>IF(U115="nulová",N115,0)</f>
        <v>0</v>
      </c>
      <c r="BJ115" s="20" t="s">
        <v>89</v>
      </c>
      <c r="BK115" s="136">
        <f>ROUND(L115*K115,2)</f>
        <v>0</v>
      </c>
      <c r="BL115" s="20" t="s">
        <v>159</v>
      </c>
      <c r="BM115" s="20" t="s">
        <v>947</v>
      </c>
    </row>
    <row r="116" spans="2:65" s="10" customFormat="1" ht="51" customHeight="1">
      <c r="B116" s="137"/>
      <c r="E116" s="138" t="s">
        <v>20</v>
      </c>
      <c r="F116" s="217" t="s">
        <v>948</v>
      </c>
      <c r="G116" s="218"/>
      <c r="H116" s="218"/>
      <c r="I116" s="218"/>
      <c r="K116" s="138" t="s">
        <v>20</v>
      </c>
      <c r="R116" s="139"/>
      <c r="T116" s="140"/>
      <c r="AA116" s="141"/>
      <c r="AT116" s="138" t="s">
        <v>162</v>
      </c>
      <c r="AU116" s="138" t="s">
        <v>124</v>
      </c>
      <c r="AV116" s="10" t="s">
        <v>89</v>
      </c>
      <c r="AW116" s="10" t="s">
        <v>38</v>
      </c>
      <c r="AX116" s="10" t="s">
        <v>81</v>
      </c>
      <c r="AY116" s="138" t="s">
        <v>154</v>
      </c>
    </row>
    <row r="117" spans="2:65" s="10" customFormat="1" ht="38.25" customHeight="1">
      <c r="B117" s="137"/>
      <c r="E117" s="138" t="s">
        <v>20</v>
      </c>
      <c r="F117" s="219" t="s">
        <v>949</v>
      </c>
      <c r="G117" s="220"/>
      <c r="H117" s="220"/>
      <c r="I117" s="220"/>
      <c r="K117" s="138" t="s">
        <v>20</v>
      </c>
      <c r="R117" s="139"/>
      <c r="T117" s="140"/>
      <c r="AA117" s="141"/>
      <c r="AT117" s="138" t="s">
        <v>162</v>
      </c>
      <c r="AU117" s="138" t="s">
        <v>124</v>
      </c>
      <c r="AV117" s="10" t="s">
        <v>89</v>
      </c>
      <c r="AW117" s="10" t="s">
        <v>38</v>
      </c>
      <c r="AX117" s="10" t="s">
        <v>81</v>
      </c>
      <c r="AY117" s="138" t="s">
        <v>154</v>
      </c>
    </row>
    <row r="118" spans="2:65" s="11" customFormat="1" ht="16.5" customHeight="1">
      <c r="B118" s="142"/>
      <c r="E118" s="143" t="s">
        <v>20</v>
      </c>
      <c r="F118" s="213" t="s">
        <v>950</v>
      </c>
      <c r="G118" s="214"/>
      <c r="H118" s="214"/>
      <c r="I118" s="214"/>
      <c r="K118" s="144">
        <v>75.418999999999997</v>
      </c>
      <c r="R118" s="145"/>
      <c r="T118" s="146"/>
      <c r="AA118" s="147"/>
      <c r="AT118" s="143" t="s">
        <v>162</v>
      </c>
      <c r="AU118" s="143" t="s">
        <v>124</v>
      </c>
      <c r="AV118" s="11" t="s">
        <v>124</v>
      </c>
      <c r="AW118" s="11" t="s">
        <v>38</v>
      </c>
      <c r="AX118" s="11" t="s">
        <v>81</v>
      </c>
      <c r="AY118" s="143" t="s">
        <v>154</v>
      </c>
    </row>
    <row r="119" spans="2:65" s="11" customFormat="1" ht="25.5" customHeight="1">
      <c r="B119" s="142"/>
      <c r="E119" s="143" t="s">
        <v>20</v>
      </c>
      <c r="F119" s="213" t="s">
        <v>951</v>
      </c>
      <c r="G119" s="214"/>
      <c r="H119" s="214"/>
      <c r="I119" s="214"/>
      <c r="K119" s="144">
        <v>-57.691000000000003</v>
      </c>
      <c r="R119" s="145"/>
      <c r="T119" s="146"/>
      <c r="AA119" s="147"/>
      <c r="AT119" s="143" t="s">
        <v>162</v>
      </c>
      <c r="AU119" s="143" t="s">
        <v>124</v>
      </c>
      <c r="AV119" s="11" t="s">
        <v>124</v>
      </c>
      <c r="AW119" s="11" t="s">
        <v>38</v>
      </c>
      <c r="AX119" s="11" t="s">
        <v>81</v>
      </c>
      <c r="AY119" s="143" t="s">
        <v>154</v>
      </c>
    </row>
    <row r="120" spans="2:65" s="12" customFormat="1" ht="16.5" customHeight="1">
      <c r="B120" s="148"/>
      <c r="E120" s="149" t="s">
        <v>20</v>
      </c>
      <c r="F120" s="215" t="s">
        <v>165</v>
      </c>
      <c r="G120" s="216"/>
      <c r="H120" s="216"/>
      <c r="I120" s="216"/>
      <c r="K120" s="150">
        <v>17.728000000000002</v>
      </c>
      <c r="R120" s="151"/>
      <c r="T120" s="152"/>
      <c r="AA120" s="153"/>
      <c r="AT120" s="149" t="s">
        <v>162</v>
      </c>
      <c r="AU120" s="149" t="s">
        <v>124</v>
      </c>
      <c r="AV120" s="12" t="s">
        <v>159</v>
      </c>
      <c r="AW120" s="12" t="s">
        <v>38</v>
      </c>
      <c r="AX120" s="12" t="s">
        <v>89</v>
      </c>
      <c r="AY120" s="149" t="s">
        <v>154</v>
      </c>
    </row>
    <row r="121" spans="2:65" s="1" customFormat="1" ht="38.25" customHeight="1">
      <c r="B121" s="32"/>
      <c r="C121" s="129" t="s">
        <v>124</v>
      </c>
      <c r="D121" s="129" t="s">
        <v>155</v>
      </c>
      <c r="E121" s="130" t="s">
        <v>952</v>
      </c>
      <c r="F121" s="211" t="s">
        <v>953</v>
      </c>
      <c r="G121" s="211"/>
      <c r="H121" s="211"/>
      <c r="I121" s="211"/>
      <c r="J121" s="131" t="s">
        <v>285</v>
      </c>
      <c r="K121" s="132">
        <v>11.757</v>
      </c>
      <c r="L121" s="212"/>
      <c r="M121" s="212"/>
      <c r="N121" s="212">
        <f>ROUND(L121*K121,2)</f>
        <v>0</v>
      </c>
      <c r="O121" s="212"/>
      <c r="P121" s="212"/>
      <c r="Q121" s="212"/>
      <c r="R121" s="33"/>
      <c r="T121" s="133" t="s">
        <v>20</v>
      </c>
      <c r="U121" s="39" t="s">
        <v>46</v>
      </c>
      <c r="V121" s="134">
        <v>0</v>
      </c>
      <c r="W121" s="134">
        <f>V121*K121</f>
        <v>0</v>
      </c>
      <c r="X121" s="134">
        <v>0.6</v>
      </c>
      <c r="Y121" s="134">
        <f>X121*K121</f>
        <v>7.0541999999999998</v>
      </c>
      <c r="Z121" s="134">
        <v>0</v>
      </c>
      <c r="AA121" s="135">
        <f>Z121*K121</f>
        <v>0</v>
      </c>
      <c r="AR121" s="20" t="s">
        <v>159</v>
      </c>
      <c r="AT121" s="20" t="s">
        <v>155</v>
      </c>
      <c r="AU121" s="20" t="s">
        <v>124</v>
      </c>
      <c r="AY121" s="20" t="s">
        <v>154</v>
      </c>
      <c r="BE121" s="136">
        <f>IF(U121="základní",N121,0)</f>
        <v>0</v>
      </c>
      <c r="BF121" s="136">
        <f>IF(U121="snížená",N121,0)</f>
        <v>0</v>
      </c>
      <c r="BG121" s="136">
        <f>IF(U121="zákl. přenesená",N121,0)</f>
        <v>0</v>
      </c>
      <c r="BH121" s="136">
        <f>IF(U121="sníž. přenesená",N121,0)</f>
        <v>0</v>
      </c>
      <c r="BI121" s="136">
        <f>IF(U121="nulová",N121,0)</f>
        <v>0</v>
      </c>
      <c r="BJ121" s="20" t="s">
        <v>89</v>
      </c>
      <c r="BK121" s="136">
        <f>ROUND(L121*K121,2)</f>
        <v>0</v>
      </c>
      <c r="BL121" s="20" t="s">
        <v>159</v>
      </c>
      <c r="BM121" s="20" t="s">
        <v>954</v>
      </c>
    </row>
    <row r="122" spans="2:65" s="11" customFormat="1" ht="16.5" customHeight="1">
      <c r="B122" s="142"/>
      <c r="E122" s="143" t="s">
        <v>20</v>
      </c>
      <c r="F122" s="200" t="s">
        <v>955</v>
      </c>
      <c r="G122" s="201"/>
      <c r="H122" s="201"/>
      <c r="I122" s="201"/>
      <c r="K122" s="144">
        <v>11.757</v>
      </c>
      <c r="R122" s="145"/>
      <c r="T122" s="146"/>
      <c r="AA122" s="147"/>
      <c r="AT122" s="143" t="s">
        <v>162</v>
      </c>
      <c r="AU122" s="143" t="s">
        <v>124</v>
      </c>
      <c r="AV122" s="11" t="s">
        <v>124</v>
      </c>
      <c r="AW122" s="11" t="s">
        <v>38</v>
      </c>
      <c r="AX122" s="11" t="s">
        <v>89</v>
      </c>
      <c r="AY122" s="143" t="s">
        <v>154</v>
      </c>
    </row>
    <row r="123" spans="2:65" s="1" customFormat="1" ht="38.25" customHeight="1">
      <c r="B123" s="32"/>
      <c r="C123" s="129" t="s">
        <v>176</v>
      </c>
      <c r="D123" s="129" t="s">
        <v>155</v>
      </c>
      <c r="E123" s="130" t="s">
        <v>956</v>
      </c>
      <c r="F123" s="211" t="s">
        <v>957</v>
      </c>
      <c r="G123" s="211"/>
      <c r="H123" s="211"/>
      <c r="I123" s="211"/>
      <c r="J123" s="131" t="s">
        <v>168</v>
      </c>
      <c r="K123" s="132">
        <v>525</v>
      </c>
      <c r="L123" s="212"/>
      <c r="M123" s="212"/>
      <c r="N123" s="212">
        <f>ROUND(L123*K123,2)</f>
        <v>0</v>
      </c>
      <c r="O123" s="212"/>
      <c r="P123" s="212"/>
      <c r="Q123" s="212"/>
      <c r="R123" s="33"/>
      <c r="T123" s="133" t="s">
        <v>20</v>
      </c>
      <c r="U123" s="39" t="s">
        <v>46</v>
      </c>
      <c r="V123" s="134">
        <v>0.09</v>
      </c>
      <c r="W123" s="134">
        <f>V123*K123</f>
        <v>47.25</v>
      </c>
      <c r="X123" s="134">
        <v>0</v>
      </c>
      <c r="Y123" s="134">
        <f>X123*K123</f>
        <v>0</v>
      </c>
      <c r="Z123" s="134">
        <v>0</v>
      </c>
      <c r="AA123" s="135">
        <f>Z123*K123</f>
        <v>0</v>
      </c>
      <c r="AR123" s="20" t="s">
        <v>159</v>
      </c>
      <c r="AT123" s="20" t="s">
        <v>155</v>
      </c>
      <c r="AU123" s="20" t="s">
        <v>124</v>
      </c>
      <c r="AY123" s="20" t="s">
        <v>154</v>
      </c>
      <c r="BE123" s="136">
        <f>IF(U123="základní",N123,0)</f>
        <v>0</v>
      </c>
      <c r="BF123" s="136">
        <f>IF(U123="snížená",N123,0)</f>
        <v>0</v>
      </c>
      <c r="BG123" s="136">
        <f>IF(U123="zákl. přenesená",N123,0)</f>
        <v>0</v>
      </c>
      <c r="BH123" s="136">
        <f>IF(U123="sníž. přenesená",N123,0)</f>
        <v>0</v>
      </c>
      <c r="BI123" s="136">
        <f>IF(U123="nulová",N123,0)</f>
        <v>0</v>
      </c>
      <c r="BJ123" s="20" t="s">
        <v>89</v>
      </c>
      <c r="BK123" s="136">
        <f>ROUND(L123*K123,2)</f>
        <v>0</v>
      </c>
      <c r="BL123" s="20" t="s">
        <v>159</v>
      </c>
      <c r="BM123" s="20" t="s">
        <v>958</v>
      </c>
    </row>
    <row r="124" spans="2:65" s="1" customFormat="1" ht="38.25" customHeight="1">
      <c r="B124" s="32"/>
      <c r="C124" s="129" t="s">
        <v>159</v>
      </c>
      <c r="D124" s="129" t="s">
        <v>155</v>
      </c>
      <c r="E124" s="130" t="s">
        <v>959</v>
      </c>
      <c r="F124" s="211" t="s">
        <v>960</v>
      </c>
      <c r="G124" s="211"/>
      <c r="H124" s="211"/>
      <c r="I124" s="211"/>
      <c r="J124" s="131" t="s">
        <v>168</v>
      </c>
      <c r="K124" s="132">
        <v>525</v>
      </c>
      <c r="L124" s="212"/>
      <c r="M124" s="212"/>
      <c r="N124" s="212">
        <f>ROUND(L124*K124,2)</f>
        <v>0</v>
      </c>
      <c r="O124" s="212"/>
      <c r="P124" s="212"/>
      <c r="Q124" s="212"/>
      <c r="R124" s="33"/>
      <c r="T124" s="133" t="s">
        <v>20</v>
      </c>
      <c r="U124" s="39" t="s">
        <v>46</v>
      </c>
      <c r="V124" s="134">
        <v>5.8000000000000003E-2</v>
      </c>
      <c r="W124" s="134">
        <f>V124*K124</f>
        <v>30.450000000000003</v>
      </c>
      <c r="X124" s="134">
        <v>0</v>
      </c>
      <c r="Y124" s="134">
        <f>X124*K124</f>
        <v>0</v>
      </c>
      <c r="Z124" s="134">
        <v>0</v>
      </c>
      <c r="AA124" s="135">
        <f>Z124*K124</f>
        <v>0</v>
      </c>
      <c r="AR124" s="20" t="s">
        <v>159</v>
      </c>
      <c r="AT124" s="20" t="s">
        <v>155</v>
      </c>
      <c r="AU124" s="20" t="s">
        <v>124</v>
      </c>
      <c r="AY124" s="20" t="s">
        <v>154</v>
      </c>
      <c r="BE124" s="136">
        <f>IF(U124="základní",N124,0)</f>
        <v>0</v>
      </c>
      <c r="BF124" s="136">
        <f>IF(U124="snížená",N124,0)</f>
        <v>0</v>
      </c>
      <c r="BG124" s="136">
        <f>IF(U124="zákl. přenesená",N124,0)</f>
        <v>0</v>
      </c>
      <c r="BH124" s="136">
        <f>IF(U124="sníž. přenesená",N124,0)</f>
        <v>0</v>
      </c>
      <c r="BI124" s="136">
        <f>IF(U124="nulová",N124,0)</f>
        <v>0</v>
      </c>
      <c r="BJ124" s="20" t="s">
        <v>89</v>
      </c>
      <c r="BK124" s="136">
        <f>ROUND(L124*K124,2)</f>
        <v>0</v>
      </c>
      <c r="BL124" s="20" t="s">
        <v>159</v>
      </c>
      <c r="BM124" s="20" t="s">
        <v>961</v>
      </c>
    </row>
    <row r="125" spans="2:65" s="1" customFormat="1" ht="16.5" customHeight="1">
      <c r="B125" s="32"/>
      <c r="C125" s="160" t="s">
        <v>187</v>
      </c>
      <c r="D125" s="160" t="s">
        <v>461</v>
      </c>
      <c r="E125" s="161" t="s">
        <v>962</v>
      </c>
      <c r="F125" s="240" t="s">
        <v>963</v>
      </c>
      <c r="G125" s="240"/>
      <c r="H125" s="240"/>
      <c r="I125" s="240"/>
      <c r="J125" s="162" t="s">
        <v>613</v>
      </c>
      <c r="K125" s="163">
        <v>7.875</v>
      </c>
      <c r="L125" s="241"/>
      <c r="M125" s="241"/>
      <c r="N125" s="241">
        <f>ROUND(L125*K125,2)</f>
        <v>0</v>
      </c>
      <c r="O125" s="212"/>
      <c r="P125" s="212"/>
      <c r="Q125" s="212"/>
      <c r="R125" s="33"/>
      <c r="T125" s="133" t="s">
        <v>20</v>
      </c>
      <c r="U125" s="39" t="s">
        <v>46</v>
      </c>
      <c r="V125" s="134">
        <v>0</v>
      </c>
      <c r="W125" s="134">
        <f>V125*K125</f>
        <v>0</v>
      </c>
      <c r="X125" s="134">
        <v>1E-3</v>
      </c>
      <c r="Y125" s="134">
        <f>X125*K125</f>
        <v>7.8750000000000001E-3</v>
      </c>
      <c r="Z125" s="134">
        <v>0</v>
      </c>
      <c r="AA125" s="135">
        <f>Z125*K125</f>
        <v>0</v>
      </c>
      <c r="AR125" s="20" t="s">
        <v>202</v>
      </c>
      <c r="AT125" s="20" t="s">
        <v>461</v>
      </c>
      <c r="AU125" s="20" t="s">
        <v>124</v>
      </c>
      <c r="AY125" s="20" t="s">
        <v>154</v>
      </c>
      <c r="BE125" s="136">
        <f>IF(U125="základní",N125,0)</f>
        <v>0</v>
      </c>
      <c r="BF125" s="136">
        <f>IF(U125="snížená",N125,0)</f>
        <v>0</v>
      </c>
      <c r="BG125" s="136">
        <f>IF(U125="zákl. přenesená",N125,0)</f>
        <v>0</v>
      </c>
      <c r="BH125" s="136">
        <f>IF(U125="sníž. přenesená",N125,0)</f>
        <v>0</v>
      </c>
      <c r="BI125" s="136">
        <f>IF(U125="nulová",N125,0)</f>
        <v>0</v>
      </c>
      <c r="BJ125" s="20" t="s">
        <v>89</v>
      </c>
      <c r="BK125" s="136">
        <f>ROUND(L125*K125,2)</f>
        <v>0</v>
      </c>
      <c r="BL125" s="20" t="s">
        <v>159</v>
      </c>
      <c r="BM125" s="20" t="s">
        <v>964</v>
      </c>
    </row>
    <row r="126" spans="2:65" s="1" customFormat="1" ht="25.5" customHeight="1">
      <c r="B126" s="32"/>
      <c r="C126" s="129" t="s">
        <v>191</v>
      </c>
      <c r="D126" s="129" t="s">
        <v>155</v>
      </c>
      <c r="E126" s="130" t="s">
        <v>965</v>
      </c>
      <c r="F126" s="211" t="s">
        <v>966</v>
      </c>
      <c r="G126" s="211"/>
      <c r="H126" s="211"/>
      <c r="I126" s="211"/>
      <c r="J126" s="131" t="s">
        <v>168</v>
      </c>
      <c r="K126" s="132">
        <v>525</v>
      </c>
      <c r="L126" s="212"/>
      <c r="M126" s="212"/>
      <c r="N126" s="212">
        <f>ROUND(L126*K126,2)</f>
        <v>0</v>
      </c>
      <c r="O126" s="212"/>
      <c r="P126" s="212"/>
      <c r="Q126" s="212"/>
      <c r="R126" s="33"/>
      <c r="T126" s="133" t="s">
        <v>20</v>
      </c>
      <c r="U126" s="39" t="s">
        <v>46</v>
      </c>
      <c r="V126" s="134">
        <v>1E-3</v>
      </c>
      <c r="W126" s="134">
        <f>V126*K126</f>
        <v>0.52500000000000002</v>
      </c>
      <c r="X126" s="134">
        <v>0</v>
      </c>
      <c r="Y126" s="134">
        <f>X126*K126</f>
        <v>0</v>
      </c>
      <c r="Z126" s="134">
        <v>0</v>
      </c>
      <c r="AA126" s="135">
        <f>Z126*K126</f>
        <v>0</v>
      </c>
      <c r="AR126" s="20" t="s">
        <v>159</v>
      </c>
      <c r="AT126" s="20" t="s">
        <v>155</v>
      </c>
      <c r="AU126" s="20" t="s">
        <v>124</v>
      </c>
      <c r="AY126" s="20" t="s">
        <v>154</v>
      </c>
      <c r="BE126" s="136">
        <f>IF(U126="základní",N126,0)</f>
        <v>0</v>
      </c>
      <c r="BF126" s="136">
        <f>IF(U126="snížená",N126,0)</f>
        <v>0</v>
      </c>
      <c r="BG126" s="136">
        <f>IF(U126="zákl. přenesená",N126,0)</f>
        <v>0</v>
      </c>
      <c r="BH126" s="136">
        <f>IF(U126="sníž. přenesená",N126,0)</f>
        <v>0</v>
      </c>
      <c r="BI126" s="136">
        <f>IF(U126="nulová",N126,0)</f>
        <v>0</v>
      </c>
      <c r="BJ126" s="20" t="s">
        <v>89</v>
      </c>
      <c r="BK126" s="136">
        <f>ROUND(L126*K126,2)</f>
        <v>0</v>
      </c>
      <c r="BL126" s="20" t="s">
        <v>159</v>
      </c>
      <c r="BM126" s="20" t="s">
        <v>967</v>
      </c>
    </row>
    <row r="127" spans="2:65" s="1" customFormat="1" ht="38.25" customHeight="1">
      <c r="B127" s="32"/>
      <c r="C127" s="129" t="s">
        <v>195</v>
      </c>
      <c r="D127" s="129" t="s">
        <v>155</v>
      </c>
      <c r="E127" s="130" t="s">
        <v>968</v>
      </c>
      <c r="F127" s="211" t="s">
        <v>969</v>
      </c>
      <c r="G127" s="211"/>
      <c r="H127" s="211"/>
      <c r="I127" s="211"/>
      <c r="J127" s="131" t="s">
        <v>158</v>
      </c>
      <c r="K127" s="132">
        <v>27</v>
      </c>
      <c r="L127" s="212"/>
      <c r="M127" s="212"/>
      <c r="N127" s="212">
        <f>ROUND(L127*K127,2)</f>
        <v>0</v>
      </c>
      <c r="O127" s="212"/>
      <c r="P127" s="212"/>
      <c r="Q127" s="212"/>
      <c r="R127" s="33"/>
      <c r="T127" s="133" t="s">
        <v>20</v>
      </c>
      <c r="U127" s="39" t="s">
        <v>46</v>
      </c>
      <c r="V127" s="134">
        <v>9.5000000000000001E-2</v>
      </c>
      <c r="W127" s="134">
        <f>V127*K127</f>
        <v>2.5649999999999999</v>
      </c>
      <c r="X127" s="134">
        <v>0</v>
      </c>
      <c r="Y127" s="134">
        <f>X127*K127</f>
        <v>0</v>
      </c>
      <c r="Z127" s="134">
        <v>0</v>
      </c>
      <c r="AA127" s="135">
        <f>Z127*K127</f>
        <v>0</v>
      </c>
      <c r="AR127" s="20" t="s">
        <v>159</v>
      </c>
      <c r="AT127" s="20" t="s">
        <v>155</v>
      </c>
      <c r="AU127" s="20" t="s">
        <v>124</v>
      </c>
      <c r="AY127" s="20" t="s">
        <v>154</v>
      </c>
      <c r="BE127" s="136">
        <f>IF(U127="základní",N127,0)</f>
        <v>0</v>
      </c>
      <c r="BF127" s="136">
        <f>IF(U127="snížená",N127,0)</f>
        <v>0</v>
      </c>
      <c r="BG127" s="136">
        <f>IF(U127="zákl. přenesená",N127,0)</f>
        <v>0</v>
      </c>
      <c r="BH127" s="136">
        <f>IF(U127="sníž. přenesená",N127,0)</f>
        <v>0</v>
      </c>
      <c r="BI127" s="136">
        <f>IF(U127="nulová",N127,0)</f>
        <v>0</v>
      </c>
      <c r="BJ127" s="20" t="s">
        <v>89</v>
      </c>
      <c r="BK127" s="136">
        <f>ROUND(L127*K127,2)</f>
        <v>0</v>
      </c>
      <c r="BL127" s="20" t="s">
        <v>159</v>
      </c>
      <c r="BM127" s="20" t="s">
        <v>970</v>
      </c>
    </row>
    <row r="128" spans="2:65" s="11" customFormat="1" ht="16.5" customHeight="1">
      <c r="B128" s="142"/>
      <c r="E128" s="143" t="s">
        <v>20</v>
      </c>
      <c r="F128" s="200" t="s">
        <v>971</v>
      </c>
      <c r="G128" s="201"/>
      <c r="H128" s="201"/>
      <c r="I128" s="201"/>
      <c r="K128" s="144">
        <v>27</v>
      </c>
      <c r="R128" s="145"/>
      <c r="T128" s="146"/>
      <c r="AA128" s="147"/>
      <c r="AT128" s="143" t="s">
        <v>162</v>
      </c>
      <c r="AU128" s="143" t="s">
        <v>124</v>
      </c>
      <c r="AV128" s="11" t="s">
        <v>124</v>
      </c>
      <c r="AW128" s="11" t="s">
        <v>38</v>
      </c>
      <c r="AX128" s="11" t="s">
        <v>89</v>
      </c>
      <c r="AY128" s="143" t="s">
        <v>154</v>
      </c>
    </row>
    <row r="129" spans="2:65" s="1" customFormat="1" ht="16.5" customHeight="1">
      <c r="B129" s="32"/>
      <c r="C129" s="160" t="s">
        <v>202</v>
      </c>
      <c r="D129" s="160" t="s">
        <v>461</v>
      </c>
      <c r="E129" s="161" t="s">
        <v>972</v>
      </c>
      <c r="F129" s="240" t="s">
        <v>973</v>
      </c>
      <c r="G129" s="240"/>
      <c r="H129" s="240"/>
      <c r="I129" s="240"/>
      <c r="J129" s="162" t="s">
        <v>158</v>
      </c>
      <c r="K129" s="163">
        <v>15</v>
      </c>
      <c r="L129" s="241"/>
      <c r="M129" s="241"/>
      <c r="N129" s="241">
        <f>ROUND(L129*K129,2)</f>
        <v>0</v>
      </c>
      <c r="O129" s="212"/>
      <c r="P129" s="212"/>
      <c r="Q129" s="212"/>
      <c r="R129" s="33"/>
      <c r="T129" s="133" t="s">
        <v>20</v>
      </c>
      <c r="U129" s="39" t="s">
        <v>46</v>
      </c>
      <c r="V129" s="134">
        <v>0</v>
      </c>
      <c r="W129" s="134">
        <f>V129*K129</f>
        <v>0</v>
      </c>
      <c r="X129" s="134">
        <v>0</v>
      </c>
      <c r="Y129" s="134">
        <f>X129*K129</f>
        <v>0</v>
      </c>
      <c r="Z129" s="134">
        <v>0</v>
      </c>
      <c r="AA129" s="135">
        <f>Z129*K129</f>
        <v>0</v>
      </c>
      <c r="AR129" s="20" t="s">
        <v>202</v>
      </c>
      <c r="AT129" s="20" t="s">
        <v>461</v>
      </c>
      <c r="AU129" s="20" t="s">
        <v>124</v>
      </c>
      <c r="AY129" s="20" t="s">
        <v>154</v>
      </c>
      <c r="BE129" s="136">
        <f>IF(U129="základní",N129,0)</f>
        <v>0</v>
      </c>
      <c r="BF129" s="136">
        <f>IF(U129="snížená",N129,0)</f>
        <v>0</v>
      </c>
      <c r="BG129" s="136">
        <f>IF(U129="zákl. přenesená",N129,0)</f>
        <v>0</v>
      </c>
      <c r="BH129" s="136">
        <f>IF(U129="sníž. přenesená",N129,0)</f>
        <v>0</v>
      </c>
      <c r="BI129" s="136">
        <f>IF(U129="nulová",N129,0)</f>
        <v>0</v>
      </c>
      <c r="BJ129" s="20" t="s">
        <v>89</v>
      </c>
      <c r="BK129" s="136">
        <f>ROUND(L129*K129,2)</f>
        <v>0</v>
      </c>
      <c r="BL129" s="20" t="s">
        <v>159</v>
      </c>
      <c r="BM129" s="20" t="s">
        <v>974</v>
      </c>
    </row>
    <row r="130" spans="2:65" s="1" customFormat="1" ht="16.5" customHeight="1">
      <c r="B130" s="32"/>
      <c r="C130" s="160" t="s">
        <v>207</v>
      </c>
      <c r="D130" s="160" t="s">
        <v>461</v>
      </c>
      <c r="E130" s="161" t="s">
        <v>975</v>
      </c>
      <c r="F130" s="240" t="s">
        <v>976</v>
      </c>
      <c r="G130" s="240"/>
      <c r="H130" s="240"/>
      <c r="I130" s="240"/>
      <c r="J130" s="162" t="s">
        <v>158</v>
      </c>
      <c r="K130" s="163">
        <v>4</v>
      </c>
      <c r="L130" s="241"/>
      <c r="M130" s="241"/>
      <c r="N130" s="241">
        <f>ROUND(L130*K130,2)</f>
        <v>0</v>
      </c>
      <c r="O130" s="212"/>
      <c r="P130" s="212"/>
      <c r="Q130" s="212"/>
      <c r="R130" s="33"/>
      <c r="T130" s="133" t="s">
        <v>20</v>
      </c>
      <c r="U130" s="39" t="s">
        <v>46</v>
      </c>
      <c r="V130" s="134">
        <v>0</v>
      </c>
      <c r="W130" s="134">
        <f>V130*K130</f>
        <v>0</v>
      </c>
      <c r="X130" s="134">
        <v>0</v>
      </c>
      <c r="Y130" s="134">
        <f>X130*K130</f>
        <v>0</v>
      </c>
      <c r="Z130" s="134">
        <v>0</v>
      </c>
      <c r="AA130" s="135">
        <f>Z130*K130</f>
        <v>0</v>
      </c>
      <c r="AR130" s="20" t="s">
        <v>202</v>
      </c>
      <c r="AT130" s="20" t="s">
        <v>461</v>
      </c>
      <c r="AU130" s="20" t="s">
        <v>124</v>
      </c>
      <c r="AY130" s="20" t="s">
        <v>154</v>
      </c>
      <c r="BE130" s="136">
        <f>IF(U130="základní",N130,0)</f>
        <v>0</v>
      </c>
      <c r="BF130" s="136">
        <f>IF(U130="snížená",N130,0)</f>
        <v>0</v>
      </c>
      <c r="BG130" s="136">
        <f>IF(U130="zákl. přenesená",N130,0)</f>
        <v>0</v>
      </c>
      <c r="BH130" s="136">
        <f>IF(U130="sníž. přenesená",N130,0)</f>
        <v>0</v>
      </c>
      <c r="BI130" s="136">
        <f>IF(U130="nulová",N130,0)</f>
        <v>0</v>
      </c>
      <c r="BJ130" s="20" t="s">
        <v>89</v>
      </c>
      <c r="BK130" s="136">
        <f>ROUND(L130*K130,2)</f>
        <v>0</v>
      </c>
      <c r="BL130" s="20" t="s">
        <v>159</v>
      </c>
      <c r="BM130" s="20" t="s">
        <v>977</v>
      </c>
    </row>
    <row r="131" spans="2:65" s="1" customFormat="1" ht="16.5" customHeight="1">
      <c r="B131" s="32"/>
      <c r="C131" s="160" t="s">
        <v>212</v>
      </c>
      <c r="D131" s="160" t="s">
        <v>461</v>
      </c>
      <c r="E131" s="161" t="s">
        <v>978</v>
      </c>
      <c r="F131" s="240" t="s">
        <v>979</v>
      </c>
      <c r="G131" s="240"/>
      <c r="H131" s="240"/>
      <c r="I131" s="240"/>
      <c r="J131" s="162" t="s">
        <v>158</v>
      </c>
      <c r="K131" s="163">
        <v>8</v>
      </c>
      <c r="L131" s="241"/>
      <c r="M131" s="241"/>
      <c r="N131" s="241">
        <f>ROUND(L131*K131,2)</f>
        <v>0</v>
      </c>
      <c r="O131" s="212"/>
      <c r="P131" s="212"/>
      <c r="Q131" s="212"/>
      <c r="R131" s="33"/>
      <c r="T131" s="133" t="s">
        <v>20</v>
      </c>
      <c r="U131" s="39" t="s">
        <v>46</v>
      </c>
      <c r="V131" s="134">
        <v>0</v>
      </c>
      <c r="W131" s="134">
        <f>V131*K131</f>
        <v>0</v>
      </c>
      <c r="X131" s="134">
        <v>0</v>
      </c>
      <c r="Y131" s="134">
        <f>X131*K131</f>
        <v>0</v>
      </c>
      <c r="Z131" s="134">
        <v>0</v>
      </c>
      <c r="AA131" s="135">
        <f>Z131*K131</f>
        <v>0</v>
      </c>
      <c r="AR131" s="20" t="s">
        <v>202</v>
      </c>
      <c r="AT131" s="20" t="s">
        <v>461</v>
      </c>
      <c r="AU131" s="20" t="s">
        <v>124</v>
      </c>
      <c r="AY131" s="20" t="s">
        <v>154</v>
      </c>
      <c r="BE131" s="136">
        <f>IF(U131="základní",N131,0)</f>
        <v>0</v>
      </c>
      <c r="BF131" s="136">
        <f>IF(U131="snížená",N131,0)</f>
        <v>0</v>
      </c>
      <c r="BG131" s="136">
        <f>IF(U131="zákl. přenesená",N131,0)</f>
        <v>0</v>
      </c>
      <c r="BH131" s="136">
        <f>IF(U131="sníž. přenesená",N131,0)</f>
        <v>0</v>
      </c>
      <c r="BI131" s="136">
        <f>IF(U131="nulová",N131,0)</f>
        <v>0</v>
      </c>
      <c r="BJ131" s="20" t="s">
        <v>89</v>
      </c>
      <c r="BK131" s="136">
        <f>ROUND(L131*K131,2)</f>
        <v>0</v>
      </c>
      <c r="BL131" s="20" t="s">
        <v>159</v>
      </c>
      <c r="BM131" s="20" t="s">
        <v>980</v>
      </c>
    </row>
    <row r="132" spans="2:65" s="1" customFormat="1" ht="38.25" customHeight="1">
      <c r="B132" s="32"/>
      <c r="C132" s="129" t="s">
        <v>218</v>
      </c>
      <c r="D132" s="129" t="s">
        <v>155</v>
      </c>
      <c r="E132" s="130" t="s">
        <v>981</v>
      </c>
      <c r="F132" s="211" t="s">
        <v>982</v>
      </c>
      <c r="G132" s="211"/>
      <c r="H132" s="211"/>
      <c r="I132" s="211"/>
      <c r="J132" s="131" t="s">
        <v>158</v>
      </c>
      <c r="K132" s="132">
        <v>35</v>
      </c>
      <c r="L132" s="212"/>
      <c r="M132" s="212"/>
      <c r="N132" s="212">
        <f>ROUND(L132*K132,2)</f>
        <v>0</v>
      </c>
      <c r="O132" s="212"/>
      <c r="P132" s="212"/>
      <c r="Q132" s="212"/>
      <c r="R132" s="33"/>
      <c r="T132" s="133" t="s">
        <v>20</v>
      </c>
      <c r="U132" s="39" t="s">
        <v>46</v>
      </c>
      <c r="V132" s="134">
        <v>0.151</v>
      </c>
      <c r="W132" s="134">
        <f>V132*K132</f>
        <v>5.2850000000000001</v>
      </c>
      <c r="X132" s="134">
        <v>0</v>
      </c>
      <c r="Y132" s="134">
        <f>X132*K132</f>
        <v>0</v>
      </c>
      <c r="Z132" s="134">
        <v>0</v>
      </c>
      <c r="AA132" s="135">
        <f>Z132*K132</f>
        <v>0</v>
      </c>
      <c r="AR132" s="20" t="s">
        <v>159</v>
      </c>
      <c r="AT132" s="20" t="s">
        <v>155</v>
      </c>
      <c r="AU132" s="20" t="s">
        <v>124</v>
      </c>
      <c r="AY132" s="20" t="s">
        <v>154</v>
      </c>
      <c r="BE132" s="136">
        <f>IF(U132="základní",N132,0)</f>
        <v>0</v>
      </c>
      <c r="BF132" s="136">
        <f>IF(U132="snížená",N132,0)</f>
        <v>0</v>
      </c>
      <c r="BG132" s="136">
        <f>IF(U132="zákl. přenesená",N132,0)</f>
        <v>0</v>
      </c>
      <c r="BH132" s="136">
        <f>IF(U132="sníž. přenesená",N132,0)</f>
        <v>0</v>
      </c>
      <c r="BI132" s="136">
        <f>IF(U132="nulová",N132,0)</f>
        <v>0</v>
      </c>
      <c r="BJ132" s="20" t="s">
        <v>89</v>
      </c>
      <c r="BK132" s="136">
        <f>ROUND(L132*K132,2)</f>
        <v>0</v>
      </c>
      <c r="BL132" s="20" t="s">
        <v>159</v>
      </c>
      <c r="BM132" s="20" t="s">
        <v>983</v>
      </c>
    </row>
    <row r="133" spans="2:65" s="11" customFormat="1" ht="16.5" customHeight="1">
      <c r="B133" s="142"/>
      <c r="E133" s="143" t="s">
        <v>20</v>
      </c>
      <c r="F133" s="200" t="s">
        <v>984</v>
      </c>
      <c r="G133" s="201"/>
      <c r="H133" s="201"/>
      <c r="I133" s="201"/>
      <c r="K133" s="144">
        <v>35</v>
      </c>
      <c r="R133" s="145"/>
      <c r="T133" s="146"/>
      <c r="AA133" s="147"/>
      <c r="AT133" s="143" t="s">
        <v>162</v>
      </c>
      <c r="AU133" s="143" t="s">
        <v>124</v>
      </c>
      <c r="AV133" s="11" t="s">
        <v>124</v>
      </c>
      <c r="AW133" s="11" t="s">
        <v>38</v>
      </c>
      <c r="AX133" s="11" t="s">
        <v>89</v>
      </c>
      <c r="AY133" s="143" t="s">
        <v>154</v>
      </c>
    </row>
    <row r="134" spans="2:65" s="1" customFormat="1" ht="16.5" customHeight="1">
      <c r="B134" s="32"/>
      <c r="C134" s="160" t="s">
        <v>224</v>
      </c>
      <c r="D134" s="160" t="s">
        <v>461</v>
      </c>
      <c r="E134" s="161" t="s">
        <v>985</v>
      </c>
      <c r="F134" s="240" t="s">
        <v>986</v>
      </c>
      <c r="G134" s="240"/>
      <c r="H134" s="240"/>
      <c r="I134" s="240"/>
      <c r="J134" s="162" t="s">
        <v>690</v>
      </c>
      <c r="K134" s="163">
        <v>10</v>
      </c>
      <c r="L134" s="241"/>
      <c r="M134" s="241"/>
      <c r="N134" s="241">
        <f>ROUND(L134*K134,2)</f>
        <v>0</v>
      </c>
      <c r="O134" s="212"/>
      <c r="P134" s="212"/>
      <c r="Q134" s="212"/>
      <c r="R134" s="33"/>
      <c r="T134" s="133" t="s">
        <v>20</v>
      </c>
      <c r="U134" s="39" t="s">
        <v>46</v>
      </c>
      <c r="V134" s="134">
        <v>0</v>
      </c>
      <c r="W134" s="134">
        <f>V134*K134</f>
        <v>0</v>
      </c>
      <c r="X134" s="134">
        <v>0</v>
      </c>
      <c r="Y134" s="134">
        <f>X134*K134</f>
        <v>0</v>
      </c>
      <c r="Z134" s="134">
        <v>0</v>
      </c>
      <c r="AA134" s="135">
        <f>Z134*K134</f>
        <v>0</v>
      </c>
      <c r="AR134" s="20" t="s">
        <v>202</v>
      </c>
      <c r="AT134" s="20" t="s">
        <v>461</v>
      </c>
      <c r="AU134" s="20" t="s">
        <v>124</v>
      </c>
      <c r="AY134" s="20" t="s">
        <v>154</v>
      </c>
      <c r="BE134" s="136">
        <f>IF(U134="základní",N134,0)</f>
        <v>0</v>
      </c>
      <c r="BF134" s="136">
        <f>IF(U134="snížená",N134,0)</f>
        <v>0</v>
      </c>
      <c r="BG134" s="136">
        <f>IF(U134="zákl. přenesená",N134,0)</f>
        <v>0</v>
      </c>
      <c r="BH134" s="136">
        <f>IF(U134="sníž. přenesená",N134,0)</f>
        <v>0</v>
      </c>
      <c r="BI134" s="136">
        <f>IF(U134="nulová",N134,0)</f>
        <v>0</v>
      </c>
      <c r="BJ134" s="20" t="s">
        <v>89</v>
      </c>
      <c r="BK134" s="136">
        <f>ROUND(L134*K134,2)</f>
        <v>0</v>
      </c>
      <c r="BL134" s="20" t="s">
        <v>159</v>
      </c>
      <c r="BM134" s="20" t="s">
        <v>987</v>
      </c>
    </row>
    <row r="135" spans="2:65" s="1" customFormat="1" ht="16.5" customHeight="1">
      <c r="B135" s="32"/>
      <c r="C135" s="160" t="s">
        <v>228</v>
      </c>
      <c r="D135" s="160" t="s">
        <v>461</v>
      </c>
      <c r="E135" s="161" t="s">
        <v>988</v>
      </c>
      <c r="F135" s="240" t="s">
        <v>989</v>
      </c>
      <c r="G135" s="240"/>
      <c r="H135" s="240"/>
      <c r="I135" s="240"/>
      <c r="J135" s="162" t="s">
        <v>158</v>
      </c>
      <c r="K135" s="163">
        <v>10</v>
      </c>
      <c r="L135" s="241"/>
      <c r="M135" s="241"/>
      <c r="N135" s="241">
        <f>ROUND(L135*K135,2)</f>
        <v>0</v>
      </c>
      <c r="O135" s="212"/>
      <c r="P135" s="212"/>
      <c r="Q135" s="212"/>
      <c r="R135" s="33"/>
      <c r="T135" s="133" t="s">
        <v>20</v>
      </c>
      <c r="U135" s="39" t="s">
        <v>46</v>
      </c>
      <c r="V135" s="134">
        <v>0</v>
      </c>
      <c r="W135" s="134">
        <f>V135*K135</f>
        <v>0</v>
      </c>
      <c r="X135" s="134">
        <v>0</v>
      </c>
      <c r="Y135" s="134">
        <f>X135*K135</f>
        <v>0</v>
      </c>
      <c r="Z135" s="134">
        <v>0</v>
      </c>
      <c r="AA135" s="135">
        <f>Z135*K135</f>
        <v>0</v>
      </c>
      <c r="AR135" s="20" t="s">
        <v>202</v>
      </c>
      <c r="AT135" s="20" t="s">
        <v>461</v>
      </c>
      <c r="AU135" s="20" t="s">
        <v>124</v>
      </c>
      <c r="AY135" s="20" t="s">
        <v>154</v>
      </c>
      <c r="BE135" s="136">
        <f>IF(U135="základní",N135,0)</f>
        <v>0</v>
      </c>
      <c r="BF135" s="136">
        <f>IF(U135="snížená",N135,0)</f>
        <v>0</v>
      </c>
      <c r="BG135" s="136">
        <f>IF(U135="zákl. přenesená",N135,0)</f>
        <v>0</v>
      </c>
      <c r="BH135" s="136">
        <f>IF(U135="sníž. přenesená",N135,0)</f>
        <v>0</v>
      </c>
      <c r="BI135" s="136">
        <f>IF(U135="nulová",N135,0)</f>
        <v>0</v>
      </c>
      <c r="BJ135" s="20" t="s">
        <v>89</v>
      </c>
      <c r="BK135" s="136">
        <f>ROUND(L135*K135,2)</f>
        <v>0</v>
      </c>
      <c r="BL135" s="20" t="s">
        <v>159</v>
      </c>
      <c r="BM135" s="20" t="s">
        <v>990</v>
      </c>
    </row>
    <row r="136" spans="2:65" s="1" customFormat="1" ht="25.5" customHeight="1">
      <c r="B136" s="32"/>
      <c r="C136" s="160" t="s">
        <v>232</v>
      </c>
      <c r="D136" s="160" t="s">
        <v>461</v>
      </c>
      <c r="E136" s="161" t="s">
        <v>991</v>
      </c>
      <c r="F136" s="240" t="s">
        <v>992</v>
      </c>
      <c r="G136" s="240"/>
      <c r="H136" s="240"/>
      <c r="I136" s="240"/>
      <c r="J136" s="162" t="s">
        <v>158</v>
      </c>
      <c r="K136" s="163">
        <v>15</v>
      </c>
      <c r="L136" s="241"/>
      <c r="M136" s="241"/>
      <c r="N136" s="241">
        <f>ROUND(L136*K136,2)</f>
        <v>0</v>
      </c>
      <c r="O136" s="212"/>
      <c r="P136" s="212"/>
      <c r="Q136" s="212"/>
      <c r="R136" s="33"/>
      <c r="T136" s="133" t="s">
        <v>20</v>
      </c>
      <c r="U136" s="39" t="s">
        <v>46</v>
      </c>
      <c r="V136" s="134">
        <v>0</v>
      </c>
      <c r="W136" s="134">
        <f>V136*K136</f>
        <v>0</v>
      </c>
      <c r="X136" s="134">
        <v>0</v>
      </c>
      <c r="Y136" s="134">
        <f>X136*K136</f>
        <v>0</v>
      </c>
      <c r="Z136" s="134">
        <v>0</v>
      </c>
      <c r="AA136" s="135">
        <f>Z136*K136</f>
        <v>0</v>
      </c>
      <c r="AR136" s="20" t="s">
        <v>202</v>
      </c>
      <c r="AT136" s="20" t="s">
        <v>461</v>
      </c>
      <c r="AU136" s="20" t="s">
        <v>124</v>
      </c>
      <c r="AY136" s="20" t="s">
        <v>154</v>
      </c>
      <c r="BE136" s="136">
        <f>IF(U136="základní",N136,0)</f>
        <v>0</v>
      </c>
      <c r="BF136" s="136">
        <f>IF(U136="snížená",N136,0)</f>
        <v>0</v>
      </c>
      <c r="BG136" s="136">
        <f>IF(U136="zákl. přenesená",N136,0)</f>
        <v>0</v>
      </c>
      <c r="BH136" s="136">
        <f>IF(U136="sníž. přenesená",N136,0)</f>
        <v>0</v>
      </c>
      <c r="BI136" s="136">
        <f>IF(U136="nulová",N136,0)</f>
        <v>0</v>
      </c>
      <c r="BJ136" s="20" t="s">
        <v>89</v>
      </c>
      <c r="BK136" s="136">
        <f>ROUND(L136*K136,2)</f>
        <v>0</v>
      </c>
      <c r="BL136" s="20" t="s">
        <v>159</v>
      </c>
      <c r="BM136" s="20" t="s">
        <v>993</v>
      </c>
    </row>
    <row r="137" spans="2:65" s="1" customFormat="1" ht="25.5" customHeight="1">
      <c r="B137" s="32"/>
      <c r="C137" s="129" t="s">
        <v>11</v>
      </c>
      <c r="D137" s="129" t="s">
        <v>155</v>
      </c>
      <c r="E137" s="130" t="s">
        <v>994</v>
      </c>
      <c r="F137" s="211" t="s">
        <v>995</v>
      </c>
      <c r="G137" s="211"/>
      <c r="H137" s="211"/>
      <c r="I137" s="211"/>
      <c r="J137" s="131" t="s">
        <v>168</v>
      </c>
      <c r="K137" s="132">
        <v>97.5</v>
      </c>
      <c r="L137" s="212"/>
      <c r="M137" s="212"/>
      <c r="N137" s="212">
        <f>ROUND(L137*K137,2)</f>
        <v>0</v>
      </c>
      <c r="O137" s="212"/>
      <c r="P137" s="212"/>
      <c r="Q137" s="212"/>
      <c r="R137" s="33"/>
      <c r="T137" s="133" t="s">
        <v>20</v>
      </c>
      <c r="U137" s="39" t="s">
        <v>46</v>
      </c>
      <c r="V137" s="134">
        <v>0.14699999999999999</v>
      </c>
      <c r="W137" s="134">
        <f>V137*K137</f>
        <v>14.3325</v>
      </c>
      <c r="X137" s="134">
        <v>0</v>
      </c>
      <c r="Y137" s="134">
        <f>X137*K137</f>
        <v>0</v>
      </c>
      <c r="Z137" s="134">
        <v>0</v>
      </c>
      <c r="AA137" s="135">
        <f>Z137*K137</f>
        <v>0</v>
      </c>
      <c r="AR137" s="20" t="s">
        <v>159</v>
      </c>
      <c r="AT137" s="20" t="s">
        <v>155</v>
      </c>
      <c r="AU137" s="20" t="s">
        <v>124</v>
      </c>
      <c r="AY137" s="20" t="s">
        <v>154</v>
      </c>
      <c r="BE137" s="136">
        <f>IF(U137="základní",N137,0)</f>
        <v>0</v>
      </c>
      <c r="BF137" s="136">
        <f>IF(U137="snížená",N137,0)</f>
        <v>0</v>
      </c>
      <c r="BG137" s="136">
        <f>IF(U137="zákl. přenesená",N137,0)</f>
        <v>0</v>
      </c>
      <c r="BH137" s="136">
        <f>IF(U137="sníž. přenesená",N137,0)</f>
        <v>0</v>
      </c>
      <c r="BI137" s="136">
        <f>IF(U137="nulová",N137,0)</f>
        <v>0</v>
      </c>
      <c r="BJ137" s="20" t="s">
        <v>89</v>
      </c>
      <c r="BK137" s="136">
        <f>ROUND(L137*K137,2)</f>
        <v>0</v>
      </c>
      <c r="BL137" s="20" t="s">
        <v>159</v>
      </c>
      <c r="BM137" s="20" t="s">
        <v>996</v>
      </c>
    </row>
    <row r="138" spans="2:65" s="11" customFormat="1" ht="16.5" customHeight="1">
      <c r="B138" s="142"/>
      <c r="E138" s="143" t="s">
        <v>20</v>
      </c>
      <c r="F138" s="200" t="s">
        <v>997</v>
      </c>
      <c r="G138" s="201"/>
      <c r="H138" s="201"/>
      <c r="I138" s="201"/>
      <c r="K138" s="144">
        <v>97.5</v>
      </c>
      <c r="R138" s="145"/>
      <c r="T138" s="146"/>
      <c r="AA138" s="147"/>
      <c r="AT138" s="143" t="s">
        <v>162</v>
      </c>
      <c r="AU138" s="143" t="s">
        <v>124</v>
      </c>
      <c r="AV138" s="11" t="s">
        <v>124</v>
      </c>
      <c r="AW138" s="11" t="s">
        <v>38</v>
      </c>
      <c r="AX138" s="11" t="s">
        <v>89</v>
      </c>
      <c r="AY138" s="143" t="s">
        <v>154</v>
      </c>
    </row>
    <row r="139" spans="2:65" s="1" customFormat="1" ht="25.5" customHeight="1">
      <c r="B139" s="32"/>
      <c r="C139" s="129" t="s">
        <v>239</v>
      </c>
      <c r="D139" s="129" t="s">
        <v>155</v>
      </c>
      <c r="E139" s="130" t="s">
        <v>998</v>
      </c>
      <c r="F139" s="211" t="s">
        <v>999</v>
      </c>
      <c r="G139" s="211"/>
      <c r="H139" s="211"/>
      <c r="I139" s="211"/>
      <c r="J139" s="131" t="s">
        <v>168</v>
      </c>
      <c r="K139" s="132">
        <v>20.2</v>
      </c>
      <c r="L139" s="212"/>
      <c r="M139" s="212"/>
      <c r="N139" s="212">
        <f>ROUND(L139*K139,2)</f>
        <v>0</v>
      </c>
      <c r="O139" s="212"/>
      <c r="P139" s="212"/>
      <c r="Q139" s="212"/>
      <c r="R139" s="33"/>
      <c r="T139" s="133" t="s">
        <v>20</v>
      </c>
      <c r="U139" s="39" t="s">
        <v>46</v>
      </c>
      <c r="V139" s="134">
        <v>8.6999999999999994E-2</v>
      </c>
      <c r="W139" s="134">
        <f>V139*K139</f>
        <v>1.7573999999999999</v>
      </c>
      <c r="X139" s="134">
        <v>0</v>
      </c>
      <c r="Y139" s="134">
        <f>X139*K139</f>
        <v>0</v>
      </c>
      <c r="Z139" s="134">
        <v>0</v>
      </c>
      <c r="AA139" s="135">
        <f>Z139*K139</f>
        <v>0</v>
      </c>
      <c r="AR139" s="20" t="s">
        <v>159</v>
      </c>
      <c r="AT139" s="20" t="s">
        <v>155</v>
      </c>
      <c r="AU139" s="20" t="s">
        <v>124</v>
      </c>
      <c r="AY139" s="20" t="s">
        <v>154</v>
      </c>
      <c r="BE139" s="136">
        <f>IF(U139="základní",N139,0)</f>
        <v>0</v>
      </c>
      <c r="BF139" s="136">
        <f>IF(U139="snížená",N139,0)</f>
        <v>0</v>
      </c>
      <c r="BG139" s="136">
        <f>IF(U139="zákl. přenesená",N139,0)</f>
        <v>0</v>
      </c>
      <c r="BH139" s="136">
        <f>IF(U139="sníž. přenesená",N139,0)</f>
        <v>0</v>
      </c>
      <c r="BI139" s="136">
        <f>IF(U139="nulová",N139,0)</f>
        <v>0</v>
      </c>
      <c r="BJ139" s="20" t="s">
        <v>89</v>
      </c>
      <c r="BK139" s="136">
        <f>ROUND(L139*K139,2)</f>
        <v>0</v>
      </c>
      <c r="BL139" s="20" t="s">
        <v>159</v>
      </c>
      <c r="BM139" s="20" t="s">
        <v>1000</v>
      </c>
    </row>
    <row r="140" spans="2:65" s="11" customFormat="1" ht="16.5" customHeight="1">
      <c r="B140" s="142"/>
      <c r="E140" s="143" t="s">
        <v>20</v>
      </c>
      <c r="F140" s="200" t="s">
        <v>1001</v>
      </c>
      <c r="G140" s="201"/>
      <c r="H140" s="201"/>
      <c r="I140" s="201"/>
      <c r="K140" s="144">
        <v>20.2</v>
      </c>
      <c r="R140" s="145"/>
      <c r="T140" s="146"/>
      <c r="AA140" s="147"/>
      <c r="AT140" s="143" t="s">
        <v>162</v>
      </c>
      <c r="AU140" s="143" t="s">
        <v>124</v>
      </c>
      <c r="AV140" s="11" t="s">
        <v>124</v>
      </c>
      <c r="AW140" s="11" t="s">
        <v>38</v>
      </c>
      <c r="AX140" s="11" t="s">
        <v>89</v>
      </c>
      <c r="AY140" s="143" t="s">
        <v>154</v>
      </c>
    </row>
    <row r="141" spans="2:65" s="9" customFormat="1" ht="29.85" customHeight="1">
      <c r="B141" s="119"/>
      <c r="D141" s="128" t="s">
        <v>325</v>
      </c>
      <c r="E141" s="128"/>
      <c r="F141" s="128"/>
      <c r="G141" s="128"/>
      <c r="H141" s="128"/>
      <c r="I141" s="128"/>
      <c r="J141" s="128"/>
      <c r="K141" s="128"/>
      <c r="L141" s="128"/>
      <c r="M141" s="128"/>
      <c r="N141" s="206">
        <f>BK141</f>
        <v>0</v>
      </c>
      <c r="O141" s="207"/>
      <c r="P141" s="207"/>
      <c r="Q141" s="207"/>
      <c r="R141" s="121"/>
      <c r="T141" s="122"/>
      <c r="W141" s="123">
        <f>W142</f>
        <v>24.92886</v>
      </c>
      <c r="Y141" s="123">
        <f>Y142</f>
        <v>0</v>
      </c>
      <c r="AA141" s="124">
        <f>AA142</f>
        <v>0</v>
      </c>
      <c r="AR141" s="125" t="s">
        <v>89</v>
      </c>
      <c r="AT141" s="126" t="s">
        <v>80</v>
      </c>
      <c r="AU141" s="126" t="s">
        <v>89</v>
      </c>
      <c r="AY141" s="125" t="s">
        <v>154</v>
      </c>
      <c r="BK141" s="127">
        <f>BK142</f>
        <v>0</v>
      </c>
    </row>
    <row r="142" spans="2:65" s="1" customFormat="1" ht="25.5" customHeight="1">
      <c r="B142" s="32"/>
      <c r="C142" s="129" t="s">
        <v>243</v>
      </c>
      <c r="D142" s="129" t="s">
        <v>155</v>
      </c>
      <c r="E142" s="130" t="s">
        <v>1002</v>
      </c>
      <c r="F142" s="211" t="s">
        <v>1003</v>
      </c>
      <c r="G142" s="211"/>
      <c r="H142" s="211"/>
      <c r="I142" s="211"/>
      <c r="J142" s="131" t="s">
        <v>296</v>
      </c>
      <c r="K142" s="132">
        <v>7.0620000000000003</v>
      </c>
      <c r="L142" s="212"/>
      <c r="M142" s="212"/>
      <c r="N142" s="212">
        <f>ROUND(L142*K142,2)</f>
        <v>0</v>
      </c>
      <c r="O142" s="212"/>
      <c r="P142" s="212"/>
      <c r="Q142" s="212"/>
      <c r="R142" s="33"/>
      <c r="T142" s="133" t="s">
        <v>20</v>
      </c>
      <c r="U142" s="157" t="s">
        <v>46</v>
      </c>
      <c r="V142" s="158">
        <v>3.53</v>
      </c>
      <c r="W142" s="158">
        <f>V142*K142</f>
        <v>24.92886</v>
      </c>
      <c r="X142" s="158">
        <v>0</v>
      </c>
      <c r="Y142" s="158">
        <f>X142*K142</f>
        <v>0</v>
      </c>
      <c r="Z142" s="158">
        <v>0</v>
      </c>
      <c r="AA142" s="159">
        <f>Z142*K142</f>
        <v>0</v>
      </c>
      <c r="AR142" s="20" t="s">
        <v>159</v>
      </c>
      <c r="AT142" s="20" t="s">
        <v>155</v>
      </c>
      <c r="AU142" s="20" t="s">
        <v>124</v>
      </c>
      <c r="AY142" s="20" t="s">
        <v>154</v>
      </c>
      <c r="BE142" s="136">
        <f>IF(U142="základní",N142,0)</f>
        <v>0</v>
      </c>
      <c r="BF142" s="136">
        <f>IF(U142="snížená",N142,0)</f>
        <v>0</v>
      </c>
      <c r="BG142" s="136">
        <f>IF(U142="zákl. přenesená",N142,0)</f>
        <v>0</v>
      </c>
      <c r="BH142" s="136">
        <f>IF(U142="sníž. přenesená",N142,0)</f>
        <v>0</v>
      </c>
      <c r="BI142" s="136">
        <f>IF(U142="nulová",N142,0)</f>
        <v>0</v>
      </c>
      <c r="BJ142" s="20" t="s">
        <v>89</v>
      </c>
      <c r="BK142" s="136">
        <f>ROUND(L142*K142,2)</f>
        <v>0</v>
      </c>
      <c r="BL142" s="20" t="s">
        <v>159</v>
      </c>
      <c r="BM142" s="20" t="s">
        <v>1004</v>
      </c>
    </row>
    <row r="143" spans="2:65" s="1" customFormat="1" ht="6.95" customHeight="1"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6"/>
    </row>
  </sheetData>
  <mergeCells count="11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3:Q93"/>
    <mergeCell ref="L95:Q95"/>
    <mergeCell ref="C101:Q101"/>
    <mergeCell ref="F103:P103"/>
    <mergeCell ref="F104:P104"/>
    <mergeCell ref="M106:P106"/>
    <mergeCell ref="M108:Q108"/>
    <mergeCell ref="M109:Q109"/>
    <mergeCell ref="F111:I111"/>
    <mergeCell ref="L111:M111"/>
    <mergeCell ref="N111:Q111"/>
    <mergeCell ref="F115:I115"/>
    <mergeCell ref="L115:M115"/>
    <mergeCell ref="N115:Q115"/>
    <mergeCell ref="F116:I116"/>
    <mergeCell ref="F117:I117"/>
    <mergeCell ref="F118:I118"/>
    <mergeCell ref="F119:I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F129:I129"/>
    <mergeCell ref="L129:M129"/>
    <mergeCell ref="N129:Q129"/>
    <mergeCell ref="F130:I130"/>
    <mergeCell ref="L130:M130"/>
    <mergeCell ref="N130:Q130"/>
    <mergeCell ref="L131:M131"/>
    <mergeCell ref="N131:Q131"/>
    <mergeCell ref="F132:I132"/>
    <mergeCell ref="L132:M132"/>
    <mergeCell ref="N132:Q132"/>
    <mergeCell ref="F133:I133"/>
    <mergeCell ref="F134:I134"/>
    <mergeCell ref="L134:M134"/>
    <mergeCell ref="N134:Q134"/>
    <mergeCell ref="H1:K1"/>
    <mergeCell ref="S2:AC2"/>
    <mergeCell ref="F138:I138"/>
    <mergeCell ref="F139:I139"/>
    <mergeCell ref="L139:M139"/>
    <mergeCell ref="N139:Q139"/>
    <mergeCell ref="F140:I140"/>
    <mergeCell ref="F142:I142"/>
    <mergeCell ref="L142:M142"/>
    <mergeCell ref="N142:Q142"/>
    <mergeCell ref="N112:Q112"/>
    <mergeCell ref="N113:Q113"/>
    <mergeCell ref="N114:Q114"/>
    <mergeCell ref="N141:Q141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1:I131"/>
  </mergeCells>
  <hyperlinks>
    <hyperlink ref="F1:G1" location="C2" display="1) Krycí list rozpočtu" xr:uid="{00000000-0004-0000-0800-000000000000}"/>
    <hyperlink ref="H1:K1" location="C86" display="2) Rekapitulace rozpočtu" xr:uid="{00000000-0004-0000-0800-000001000000}"/>
    <hyperlink ref="L1" location="C111" display="3) Rozpočet" xr:uid="{00000000-0004-0000-0800-000002000000}"/>
    <hyperlink ref="S1:T1" location="'Rekapitulace stavby'!C2" display="Rekapitulace stavby" xr:uid="{00000000-0004-0000-08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SO.00 - Bourací práce a p...</vt:lpstr>
      <vt:lpstr>SO.01 - Konstrukce pódia</vt:lpstr>
      <vt:lpstr>SO.02 a 03 - Konstrukce p...</vt:lpstr>
      <vt:lpstr>SO.04 - Konstrukce dělící...</vt:lpstr>
      <vt:lpstr>SO.05 - Kaskáda truhlíků</vt:lpstr>
      <vt:lpstr>SO.06 - Konstrukce schodiště</vt:lpstr>
      <vt:lpstr>SO.07 - Zpevněné plochy</vt:lpstr>
      <vt:lpstr>SO.08 - Zeleň a zatravnění</vt:lpstr>
      <vt:lpstr>VRN - Vedlejší rozpočtové...</vt:lpstr>
      <vt:lpstr>'Rekapitulace stavby'!Názvy_tisku</vt:lpstr>
      <vt:lpstr>'SO.00 - Bourací práce a p...'!Názvy_tisku</vt:lpstr>
      <vt:lpstr>'SO.01 - Konstrukce pódia'!Názvy_tisku</vt:lpstr>
      <vt:lpstr>'SO.02 a 03 - Konstrukce p...'!Názvy_tisku</vt:lpstr>
      <vt:lpstr>'SO.04 - Konstrukce dělící...'!Názvy_tisku</vt:lpstr>
      <vt:lpstr>'SO.05 - Kaskáda truhlíků'!Názvy_tisku</vt:lpstr>
      <vt:lpstr>'SO.06 - Konstrukce schodiště'!Názvy_tisku</vt:lpstr>
      <vt:lpstr>'SO.07 - Zpevněné plochy'!Názvy_tisku</vt:lpstr>
      <vt:lpstr>'SO.08 - Zeleň a zatravnění'!Názvy_tisku</vt:lpstr>
      <vt:lpstr>'VRN - Vedlejší rozpočtové...'!Názvy_tisku</vt:lpstr>
      <vt:lpstr>'Rekapitulace stavby'!Oblast_tisku</vt:lpstr>
      <vt:lpstr>'SO.00 - Bourací práce a p...'!Oblast_tisku</vt:lpstr>
      <vt:lpstr>'SO.01 - Konstrukce pódia'!Oblast_tisku</vt:lpstr>
      <vt:lpstr>'SO.02 a 03 - Konstrukce p...'!Oblast_tisku</vt:lpstr>
      <vt:lpstr>'SO.04 - Konstrukce dělící...'!Oblast_tisku</vt:lpstr>
      <vt:lpstr>'SO.05 - Kaskáda truhlíků'!Oblast_tisku</vt:lpstr>
      <vt:lpstr>'SO.06 - Konstrukce schodiště'!Oblast_tisku</vt:lpstr>
      <vt:lpstr>'SO.07 - Zpevněné plochy'!Oblast_tisku</vt:lpstr>
      <vt:lpstr>'SO.08 - Zeleň a zatravnění'!Oblast_tisku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Trlifaj</dc:creator>
  <cp:lastModifiedBy>Vlasta</cp:lastModifiedBy>
  <dcterms:created xsi:type="dcterms:W3CDTF">2021-07-22T15:33:06Z</dcterms:created>
  <dcterms:modified xsi:type="dcterms:W3CDTF">2023-08-09T13:01:03Z</dcterms:modified>
</cp:coreProperties>
</file>